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ka\Desktop\SLAVICA\2025\IZVRŠENJE FINANCIJSKOG PLANA\VI-XII\"/>
    </mc:Choice>
  </mc:AlternateContent>
  <bookViews>
    <workbookView xWindow="0" yWindow="0" windowWidth="20490" windowHeight="7050" firstSheet="1" activeTab="1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3" l="1"/>
  <c r="K46" i="3"/>
  <c r="K47" i="3"/>
  <c r="K48" i="3"/>
  <c r="K49" i="3"/>
  <c r="K50" i="3"/>
  <c r="K51" i="3"/>
  <c r="K52" i="3"/>
  <c r="K53" i="3"/>
  <c r="K55" i="3"/>
  <c r="K56" i="3"/>
  <c r="K57" i="3"/>
  <c r="K58" i="3"/>
  <c r="K59" i="3"/>
  <c r="K61" i="3"/>
  <c r="K62" i="3"/>
  <c r="K63" i="3"/>
  <c r="K64" i="3"/>
  <c r="K65" i="3"/>
  <c r="K66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3" i="3"/>
  <c r="K84" i="3"/>
  <c r="K85" i="3"/>
  <c r="K86" i="3"/>
  <c r="K88" i="3"/>
  <c r="K89" i="3"/>
  <c r="K91" i="3"/>
  <c r="K92" i="3"/>
  <c r="K93" i="3"/>
  <c r="K94" i="3"/>
  <c r="K95" i="3"/>
  <c r="K96" i="3"/>
  <c r="K97" i="3"/>
  <c r="K98" i="3"/>
  <c r="K99" i="3"/>
  <c r="K100" i="3"/>
  <c r="K101" i="3"/>
  <c r="K102" i="3"/>
  <c r="K104" i="3"/>
  <c r="K105" i="3"/>
  <c r="K44" i="3"/>
  <c r="H78" i="7" l="1"/>
  <c r="H77" i="7" s="1"/>
  <c r="H8" i="7" s="1"/>
  <c r="F145" i="7"/>
  <c r="F123" i="7"/>
  <c r="H43" i="7"/>
  <c r="H44" i="7"/>
  <c r="H145" i="7"/>
  <c r="H146" i="7"/>
  <c r="H123" i="7"/>
  <c r="H125" i="7"/>
  <c r="H110" i="7"/>
  <c r="H91" i="7"/>
  <c r="H90" i="7" s="1"/>
  <c r="H84" i="7"/>
  <c r="H50" i="7"/>
  <c r="H51" i="7"/>
  <c r="H54" i="7"/>
  <c r="H60" i="7"/>
  <c r="H70" i="7"/>
  <c r="H13" i="7"/>
  <c r="H36" i="7"/>
  <c r="H14" i="7"/>
  <c r="H22" i="7"/>
  <c r="H23" i="7"/>
  <c r="H15" i="7"/>
  <c r="H16" i="7"/>
  <c r="F77" i="7"/>
  <c r="H42" i="7" l="1"/>
  <c r="F146" i="7"/>
  <c r="F124" i="7"/>
  <c r="F8" i="7" s="1"/>
  <c r="F139" i="7"/>
  <c r="F142" i="7"/>
  <c r="F125" i="7"/>
  <c r="F110" i="7"/>
  <c r="F91" i="7"/>
  <c r="F84" i="7"/>
  <c r="F78" i="7"/>
  <c r="F36" i="7"/>
  <c r="F13" i="7" s="1"/>
  <c r="F14" i="7"/>
  <c r="F15" i="7"/>
  <c r="F23" i="7"/>
  <c r="F22" i="7" s="1"/>
  <c r="F43" i="7"/>
  <c r="F44" i="7"/>
  <c r="F16" i="7"/>
  <c r="F6" i="11"/>
  <c r="H9" i="7" l="1"/>
  <c r="J10" i="3"/>
  <c r="G12" i="1"/>
  <c r="D27" i="8" l="1"/>
  <c r="D87" i="8"/>
  <c r="E73" i="8" l="1"/>
  <c r="E6" i="8" l="1"/>
  <c r="E10" i="8"/>
  <c r="G10" i="3"/>
  <c r="H10" i="3"/>
  <c r="E105" i="8"/>
  <c r="E87" i="8"/>
  <c r="E53" i="8"/>
  <c r="E36" i="8"/>
  <c r="E65" i="8"/>
  <c r="E47" i="8"/>
  <c r="H44" i="3"/>
  <c r="H95" i="3"/>
  <c r="H55" i="3"/>
  <c r="H46" i="3"/>
  <c r="H11" i="3"/>
  <c r="E33" i="8" l="1"/>
  <c r="H12" i="3"/>
  <c r="J44" i="3"/>
  <c r="J95" i="3"/>
  <c r="J96" i="3"/>
  <c r="J45" i="3"/>
  <c r="G45" i="3"/>
  <c r="G44" i="3" s="1"/>
  <c r="G96" i="3"/>
  <c r="G95" i="3"/>
  <c r="J55" i="3"/>
  <c r="G55" i="3"/>
  <c r="J46" i="3"/>
  <c r="G46" i="3"/>
  <c r="J11" i="3"/>
  <c r="G11" i="3"/>
  <c r="J31" i="3"/>
  <c r="G31" i="3"/>
  <c r="J25" i="3"/>
  <c r="G25" i="3"/>
  <c r="J22" i="3"/>
  <c r="G22" i="3"/>
  <c r="G19" i="3"/>
  <c r="J12" i="3"/>
  <c r="G12" i="3"/>
  <c r="G104" i="3"/>
  <c r="J101" i="3"/>
  <c r="G101" i="3"/>
  <c r="J97" i="3"/>
  <c r="G97" i="3"/>
  <c r="J89" i="3"/>
  <c r="G89" i="3"/>
  <c r="J85" i="3"/>
  <c r="G85" i="3"/>
  <c r="J78" i="3"/>
  <c r="G78" i="3"/>
  <c r="J68" i="3"/>
  <c r="G68" i="3"/>
  <c r="J61" i="3"/>
  <c r="G61" i="3"/>
  <c r="J56" i="3"/>
  <c r="G56" i="3"/>
  <c r="J52" i="3"/>
  <c r="G52" i="3"/>
  <c r="J47" i="3"/>
  <c r="G47" i="3"/>
  <c r="J32" i="3"/>
  <c r="G32" i="3"/>
  <c r="J28" i="3"/>
  <c r="J26" i="3"/>
  <c r="G26" i="3"/>
  <c r="J23" i="3"/>
  <c r="G23" i="3"/>
  <c r="J15" i="3"/>
  <c r="G15" i="3"/>
  <c r="H13" i="3"/>
  <c r="H12" i="1" l="1"/>
  <c r="D6" i="8"/>
  <c r="H96" i="3"/>
  <c r="H45" i="3" l="1"/>
  <c r="I109" i="7" l="1"/>
  <c r="I17" i="7"/>
  <c r="I18" i="7"/>
  <c r="I19" i="7"/>
  <c r="I20" i="7"/>
  <c r="I21" i="7"/>
  <c r="I23" i="7"/>
  <c r="I24" i="7"/>
  <c r="I25" i="7"/>
  <c r="I26" i="7"/>
  <c r="I27" i="7"/>
  <c r="I28" i="7"/>
  <c r="I37" i="7"/>
  <c r="I38" i="7"/>
  <c r="I39" i="7"/>
  <c r="I40" i="7"/>
  <c r="I46" i="7"/>
  <c r="I47" i="7"/>
  <c r="I52" i="7"/>
  <c r="I54" i="7"/>
  <c r="I55" i="7"/>
  <c r="I60" i="7"/>
  <c r="I70" i="7"/>
  <c r="I75" i="7"/>
  <c r="I76" i="7"/>
  <c r="I79" i="7"/>
  <c r="I82" i="7"/>
  <c r="I83" i="7"/>
  <c r="I85" i="7"/>
  <c r="I87" i="7"/>
  <c r="I105" i="7"/>
  <c r="I106" i="7"/>
  <c r="I107" i="7"/>
  <c r="I111" i="7"/>
  <c r="I114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5" i="7"/>
  <c r="I156" i="7"/>
  <c r="I157" i="7"/>
  <c r="I158" i="7"/>
  <c r="I159" i="7"/>
  <c r="I160" i="7"/>
  <c r="I110" i="7"/>
  <c r="I78" i="7"/>
  <c r="I84" i="7"/>
  <c r="F51" i="7"/>
  <c r="F50" i="7" s="1"/>
  <c r="I43" i="7"/>
  <c r="I36" i="7"/>
  <c r="I22" i="7"/>
  <c r="H9" i="11"/>
  <c r="H10" i="11"/>
  <c r="H11" i="11"/>
  <c r="H12" i="11"/>
  <c r="H13" i="11"/>
  <c r="H14" i="11"/>
  <c r="H17" i="11"/>
  <c r="H18" i="11"/>
  <c r="H19" i="11"/>
  <c r="H20" i="11"/>
  <c r="H21" i="11"/>
  <c r="H22" i="11"/>
  <c r="H23" i="11"/>
  <c r="H24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8" i="11"/>
  <c r="H49" i="11"/>
  <c r="H50" i="11"/>
  <c r="H51" i="11"/>
  <c r="H52" i="11"/>
  <c r="H53" i="11"/>
  <c r="H54" i="11"/>
  <c r="H55" i="11"/>
  <c r="H56" i="11"/>
  <c r="H59" i="11"/>
  <c r="G9" i="11"/>
  <c r="G10" i="11"/>
  <c r="G11" i="11"/>
  <c r="G12" i="11"/>
  <c r="G13" i="11"/>
  <c r="G14" i="11"/>
  <c r="G21" i="11"/>
  <c r="G22" i="11"/>
  <c r="G23" i="11"/>
  <c r="G24" i="11"/>
  <c r="G29" i="11"/>
  <c r="G30" i="11"/>
  <c r="G31" i="11"/>
  <c r="G32" i="11"/>
  <c r="G37" i="11"/>
  <c r="G38" i="11"/>
  <c r="G39" i="11"/>
  <c r="G52" i="11"/>
  <c r="G53" i="11"/>
  <c r="G54" i="11"/>
  <c r="G55" i="11"/>
  <c r="H8" i="11"/>
  <c r="H7" i="11"/>
  <c r="G8" i="11"/>
  <c r="G7" i="11"/>
  <c r="G6" i="11"/>
  <c r="D6" i="11"/>
  <c r="H6" i="11" s="1"/>
  <c r="I44" i="7" l="1"/>
  <c r="I15" i="7"/>
  <c r="I16" i="7"/>
  <c r="I51" i="7"/>
  <c r="I50" i="7"/>
  <c r="I77" i="7"/>
  <c r="G9" i="8"/>
  <c r="G10" i="8"/>
  <c r="G13" i="8"/>
  <c r="G18" i="8"/>
  <c r="G19" i="8"/>
  <c r="G22" i="8"/>
  <c r="G23" i="8"/>
  <c r="G24" i="8"/>
  <c r="G25" i="8"/>
  <c r="G26" i="8"/>
  <c r="G27" i="8"/>
  <c r="G28" i="8"/>
  <c r="G31" i="8"/>
  <c r="G32" i="8"/>
  <c r="G34" i="8"/>
  <c r="G35" i="8"/>
  <c r="G37" i="8"/>
  <c r="G38" i="8"/>
  <c r="G39" i="8"/>
  <c r="G40" i="8"/>
  <c r="G41" i="8"/>
  <c r="G42" i="8"/>
  <c r="G43" i="8"/>
  <c r="G45" i="8"/>
  <c r="G51" i="8"/>
  <c r="G52" i="8"/>
  <c r="G54" i="8"/>
  <c r="G55" i="8"/>
  <c r="G56" i="8"/>
  <c r="G57" i="8"/>
  <c r="G58" i="8"/>
  <c r="G64" i="8"/>
  <c r="G66" i="8"/>
  <c r="G67" i="8"/>
  <c r="G68" i="8"/>
  <c r="G70" i="8"/>
  <c r="G71" i="8"/>
  <c r="G74" i="8"/>
  <c r="G75" i="8"/>
  <c r="G76" i="8"/>
  <c r="G77" i="8"/>
  <c r="G78" i="8"/>
  <c r="G79" i="8"/>
  <c r="G81" i="8"/>
  <c r="G83" i="8"/>
  <c r="G84" i="8"/>
  <c r="G85" i="8"/>
  <c r="G86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8" i="8"/>
  <c r="G7" i="8"/>
  <c r="F9" i="8"/>
  <c r="F10" i="8"/>
  <c r="F11" i="8"/>
  <c r="F12" i="8"/>
  <c r="F13" i="8"/>
  <c r="F15" i="8"/>
  <c r="F18" i="8"/>
  <c r="F19" i="8"/>
  <c r="F22" i="8"/>
  <c r="F23" i="8"/>
  <c r="F24" i="8"/>
  <c r="F26" i="8"/>
  <c r="F27" i="8"/>
  <c r="F28" i="8"/>
  <c r="F31" i="8"/>
  <c r="F32" i="8"/>
  <c r="F34" i="8"/>
  <c r="F35" i="8"/>
  <c r="F37" i="8"/>
  <c r="F38" i="8"/>
  <c r="F39" i="8"/>
  <c r="F40" i="8"/>
  <c r="F52" i="8"/>
  <c r="F54" i="8"/>
  <c r="F55" i="8"/>
  <c r="F56" i="8"/>
  <c r="F57" i="8"/>
  <c r="F58" i="8"/>
  <c r="F64" i="8"/>
  <c r="F66" i="8"/>
  <c r="F67" i="8"/>
  <c r="F68" i="8"/>
  <c r="F69" i="8"/>
  <c r="F70" i="8"/>
  <c r="F71" i="8"/>
  <c r="F74" i="8"/>
  <c r="F75" i="8"/>
  <c r="F76" i="8"/>
  <c r="F77" i="8"/>
  <c r="F78" i="8"/>
  <c r="F79" i="8"/>
  <c r="F81" i="8"/>
  <c r="F84" i="8"/>
  <c r="F85" i="8"/>
  <c r="F104" i="8"/>
  <c r="F105" i="8"/>
  <c r="F106" i="8"/>
  <c r="F8" i="8"/>
  <c r="F7" i="8"/>
  <c r="F73" i="8"/>
  <c r="G6" i="8"/>
  <c r="F65" i="8"/>
  <c r="F36" i="8"/>
  <c r="D73" i="8"/>
  <c r="D65" i="8"/>
  <c r="D53" i="8"/>
  <c r="G53" i="8" s="1"/>
  <c r="D47" i="8"/>
  <c r="D36" i="8"/>
  <c r="I13" i="7" l="1"/>
  <c r="I14" i="7"/>
  <c r="D33" i="8"/>
  <c r="F6" i="8"/>
  <c r="G73" i="8"/>
  <c r="G65" i="8"/>
  <c r="F53" i="8"/>
  <c r="F33" i="8"/>
  <c r="I8" i="7"/>
  <c r="F42" i="7"/>
  <c r="G36" i="8"/>
  <c r="L22" i="3"/>
  <c r="L25" i="3"/>
  <c r="L31" i="3"/>
  <c r="L12" i="3"/>
  <c r="L11" i="3"/>
  <c r="L10" i="3"/>
  <c r="K15" i="3"/>
  <c r="K16" i="3"/>
  <c r="K19" i="3"/>
  <c r="K20" i="3"/>
  <c r="K21" i="3"/>
  <c r="K22" i="3"/>
  <c r="K23" i="3"/>
  <c r="K24" i="3"/>
  <c r="K25" i="3"/>
  <c r="K26" i="3"/>
  <c r="K27" i="3"/>
  <c r="K28" i="3"/>
  <c r="K29" i="3"/>
  <c r="K31" i="3"/>
  <c r="K32" i="3"/>
  <c r="K33" i="3"/>
  <c r="K41" i="3"/>
  <c r="K12" i="3"/>
  <c r="K11" i="3"/>
  <c r="K10" i="3"/>
  <c r="G33" i="8" l="1"/>
  <c r="I42" i="7"/>
  <c r="F41" i="7"/>
  <c r="I41" i="7" s="1"/>
  <c r="J12" i="1"/>
  <c r="J15" i="1" s="1"/>
  <c r="G15" i="1" l="1"/>
  <c r="L88" i="3" l="1"/>
  <c r="L45" i="3"/>
  <c r="L46" i="3"/>
  <c r="L47" i="3"/>
  <c r="L51" i="3"/>
  <c r="L55" i="3"/>
  <c r="L56" i="3"/>
  <c r="L61" i="3"/>
  <c r="L68" i="3"/>
  <c r="L77" i="3"/>
  <c r="L84" i="3"/>
  <c r="L89" i="3"/>
  <c r="L92" i="3"/>
  <c r="L93" i="3"/>
  <c r="L94" i="3"/>
  <c r="L95" i="3"/>
  <c r="L96" i="3"/>
  <c r="L97" i="3"/>
  <c r="L101" i="3"/>
  <c r="L44" i="3"/>
  <c r="K15" i="1" l="1"/>
  <c r="K14" i="1"/>
  <c r="K13" i="1"/>
  <c r="K12" i="1"/>
  <c r="K10" i="1"/>
  <c r="K9" i="1"/>
</calcChain>
</file>

<file path=xl/sharedStrings.xml><?xml version="1.0" encoding="utf-8"?>
<sst xmlns="http://schemas.openxmlformats.org/spreadsheetml/2006/main" count="644" uniqueCount="381">
  <si>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</si>
  <si>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</si>
  <si>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</si>
  <si>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</si>
  <si>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</si>
  <si>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</si>
  <si>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</si>
  <si>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</si>
  <si>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</si>
  <si>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</si>
  <si>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</si>
  <si>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</si>
  <si>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</si>
  <si>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</si>
  <si>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</si>
  <si>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</si>
  <si>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</si>
  <si>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</si>
  <si>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</si>
  <si>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</si>
  <si>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</si>
  <si>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</si>
  <si>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</si>
  <si>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</si>
  <si>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</si>
  <si>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….</t>
  </si>
  <si>
    <t>Prihodi od prodaje proizvedene dugotrajne imovine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</si>
  <si>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</si>
  <si>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</si>
  <si>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</si>
  <si>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</si>
  <si>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</si>
  <si>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</si>
  <si>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</si>
  <si>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</si>
  <si>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</si>
  <si>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</si>
  <si>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</si>
  <si>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</si>
  <si>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</si>
  <si>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</si>
  <si>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</si>
  <si>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</si>
  <si>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</si>
  <si>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</si>
  <si>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</si>
  <si>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</si>
  <si>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</si>
  <si>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</si>
  <si>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</si>
  <si>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</si>
  <si>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</si>
  <si>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</si>
  <si>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</si>
  <si>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</si>
  <si>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</si>
  <si>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</si>
  <si>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</si>
  <si>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</si>
  <si>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</si>
  <si>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</si>
  <si>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</si>
  <si>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</si>
  <si>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</si>
  <si>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</si>
  <si>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</si>
  <si>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</si>
  <si>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</si>
  <si>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OSTVARENJE/IZVRŠENJE 
N-1. 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</si>
  <si>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</si>
  <si>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</si>
  <si>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</si>
  <si>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</si>
  <si>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</si>
  <si>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>OSTVARENJE/IZVRŠENJE 
N-1.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</si>
  <si>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</si>
  <si>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</si>
  <si>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Prihodi od prodaje roba i usluga</t>
  </si>
  <si>
    <t>Tekuće pomoći od izvanproračunskih korisnika</t>
  </si>
  <si>
    <t>Pomoći od izvanproračunskih korisnika</t>
  </si>
  <si>
    <t>Tekuće pomoći iz proračuna koji im nije nadležan</t>
  </si>
  <si>
    <t>Prihodi od pristojbi po posebim propisima</t>
  </si>
  <si>
    <t>Prihodi po posebnim propisima</t>
  </si>
  <si>
    <t>Ostali nespomenuti prihodi</t>
  </si>
  <si>
    <t>Donacije</t>
  </si>
  <si>
    <t>Tekuće donacije</t>
  </si>
  <si>
    <t>Kapitalne donacije</t>
  </si>
  <si>
    <t>Prihodi iz DNŽ temeljem ugovornih obveza</t>
  </si>
  <si>
    <t>Prihodi iz nadležnog proračuna za redovnu djelatnost</t>
  </si>
  <si>
    <t>Prihodi iz DNŽ za financiranje rashoda poslovanja</t>
  </si>
  <si>
    <t>Prihodi iz DNŽ za nabavu nefinancijske imovine</t>
  </si>
  <si>
    <t>Prihodi od imovine</t>
  </si>
  <si>
    <t>Prihodi od financijske imovine</t>
  </si>
  <si>
    <t>Kazne, upravne mjere i ostali prihodi</t>
  </si>
  <si>
    <t>Ostali prihodi</t>
  </si>
  <si>
    <t>7=5/3*100</t>
  </si>
  <si>
    <t>Plaće za prekovremeni rad</t>
  </si>
  <si>
    <t>Plaća za posebne uvjete rada</t>
  </si>
  <si>
    <t>Ostali rashodi za zaposlene</t>
  </si>
  <si>
    <t>Doprinosi na plaće</t>
  </si>
  <si>
    <t>Doprinosi za obvezno zdravstveno osiguranje</t>
  </si>
  <si>
    <t>Doprinosi za obvezno osiguranje u slučaju  nezaposlenosti</t>
  </si>
  <si>
    <t>Naknade za prijevoz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</si>
  <si>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</si>
  <si>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</si>
  <si>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</si>
  <si>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</si>
  <si>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</si>
  <si>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</si>
  <si>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</si>
  <si>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</t>
  </si>
  <si>
    <t>Rashodi za usluge</t>
  </si>
  <si>
    <t>Usluge telefona, pošte i prijevoza</t>
  </si>
  <si>
    <t>Usluge tekućeg i investicijskog održavanja</t>
  </si>
  <si>
    <t>Komunalne usluge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</si>
  <si>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</si>
  <si>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</si>
  <si>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</si>
  <si>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</si>
  <si>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</si>
  <si>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</t>
  </si>
  <si>
    <t>Premije osiguranja</t>
  </si>
  <si>
    <t>Članarine i norme</t>
  </si>
  <si>
    <t>Pristojbe i naknade</t>
  </si>
  <si>
    <t>Troškovi sudskih postupaka</t>
  </si>
  <si>
    <t>Ostali nespomenuti rashodi poslovanja</t>
  </si>
  <si>
    <t>Financijski rashodi</t>
  </si>
  <si>
    <t>Ostali financijski rashodi</t>
  </si>
  <si>
    <t>Bankarske usluge i usluge platnog prometa</t>
  </si>
  <si>
    <t>Zatezne kamate</t>
  </si>
  <si>
    <t>Naknade građanima i kućanstvima u naravi</t>
  </si>
  <si>
    <t>Ostale naknade građanima i kućanstvima</t>
  </si>
  <si>
    <t>Naknade građanima i kućanstvima u novcu</t>
  </si>
  <si>
    <t>Ostali rashodi</t>
  </si>
  <si>
    <t>Rashodi za nabavu proz. dugotrajne imovine</t>
  </si>
  <si>
    <t>Postrojenja i oprema</t>
  </si>
  <si>
    <t>Uredska oprema i namještaj</t>
  </si>
  <si>
    <t>Uređaji i strojevi za ostale namjene</t>
  </si>
  <si>
    <t>Knjige</t>
  </si>
  <si>
    <t>Dodatna ulaganja na nefinancijskoj imovini</t>
  </si>
  <si>
    <t>Dodatna ulaganja na građevinskim objektima</t>
  </si>
  <si>
    <t>Preneseni višak</t>
  </si>
  <si>
    <t>09 Obrazovanje</t>
  </si>
  <si>
    <t>98 Usluge obrazovanja koje nisu drugdje svrstane</t>
  </si>
  <si>
    <t>980 Usluge obrazovanja koje nisu drugdje svrstane</t>
  </si>
  <si>
    <t>1.1.1.</t>
  </si>
  <si>
    <t>5.6.1</t>
  </si>
  <si>
    <t>1.1.1</t>
  </si>
  <si>
    <t>091 Predškolsko i osnovno obrazovanje</t>
  </si>
  <si>
    <t>0912 Osnovno obrazovanje</t>
  </si>
  <si>
    <t>4.4.1</t>
  </si>
  <si>
    <t>5.8.1</t>
  </si>
  <si>
    <t>5.8.2</t>
  </si>
  <si>
    <t>096 Dodatne usluge u obrazovanju</t>
  </si>
  <si>
    <t>0960 Dodatne usluge u obrazovanju</t>
  </si>
  <si>
    <t>5.2.1</t>
  </si>
  <si>
    <t>4.3.1</t>
  </si>
  <si>
    <t>6.2.1</t>
  </si>
  <si>
    <t xml:space="preserve">3.2.1 </t>
  </si>
  <si>
    <t xml:space="preserve">3.2.2 </t>
  </si>
  <si>
    <t>OSNOVNA ŠKOLA DON MIHOVILA PAVLINOVIĆA</t>
  </si>
  <si>
    <t>K-019</t>
  </si>
  <si>
    <t>OPĆI PRIHODI I PRIMICI</t>
  </si>
  <si>
    <t>1206</t>
  </si>
  <si>
    <t>EU PROJEKTI UO ZA OBRAZOVANJE,KULTURU I SPORT</t>
  </si>
  <si>
    <t>T120602</t>
  </si>
  <si>
    <t>ZAJEDNO MOŽEMO SVE</t>
  </si>
  <si>
    <t>FONDOVI EU</t>
  </si>
  <si>
    <t>ZAKONSKI STANDARD USTANOVA U OBRAZOVANJU</t>
  </si>
  <si>
    <t>A120701</t>
  </si>
  <si>
    <t>OSIGURAVANJE UVJETA RADA ZA REDOVNO POSLOVANJE ŠKOLE</t>
  </si>
  <si>
    <t>DECENTRALIZIRANA SREDSTVA</t>
  </si>
  <si>
    <t>OSTALE POMOĆI PRORAČUNSKI KORISNICI</t>
  </si>
  <si>
    <t>OSTALE POMOĆI PRORAČUNSKI KORISNICI-PRENESENA SREDSTVA</t>
  </si>
  <si>
    <t>A120702 INVESTICIJSKA ULAGANJA U OŠ</t>
  </si>
  <si>
    <t>INVESTICIJSKA ULAGANJA U OŠ</t>
  </si>
  <si>
    <t>K120703</t>
  </si>
  <si>
    <t>KAPITALNA ULAGANJA U OŠ</t>
  </si>
  <si>
    <t>ŠKOLSKA SHEMA VOĆA I MLIJEKA</t>
  </si>
  <si>
    <t>OSTALE POMOĆI</t>
  </si>
  <si>
    <t>A120801</t>
  </si>
  <si>
    <t>FINANCIRANJE RADNIH MATERIJALA ZA UČENIKE OŠ</t>
  </si>
  <si>
    <t>A120803</t>
  </si>
  <si>
    <t>NATJECANJA IZ ZNANJA UČENIKA</t>
  </si>
  <si>
    <t>A120804</t>
  </si>
  <si>
    <t>FINANCIRANJE ŠKOLSKIH PROJEKATA</t>
  </si>
  <si>
    <t>A120808</t>
  </si>
  <si>
    <t>NABAVA UDŽBENIKA ZA UČENIKE OŠ</t>
  </si>
  <si>
    <t>A120809</t>
  </si>
  <si>
    <t>PROGRAMI ŠKOLSKOG KURIKULUMA</t>
  </si>
  <si>
    <t>A120810</t>
  </si>
  <si>
    <t>OSTALE AKTIVNOSTI OSNOVNIH ŠKOLA</t>
  </si>
  <si>
    <t>PRIHODI ZA POSEBNE NAMJENE</t>
  </si>
  <si>
    <t>DONACIJE PRORAČUNSKI KORISNICI</t>
  </si>
  <si>
    <t>A120811</t>
  </si>
  <si>
    <t>DODATNE DJELATNOSTI OSNOVNIH ŠKOLA</t>
  </si>
  <si>
    <t>3.2.1</t>
  </si>
  <si>
    <t>VLASTITI PRIHODI</t>
  </si>
  <si>
    <t>3.2.2</t>
  </si>
  <si>
    <t>VLASTITI PRIHODI-PRENESENA SREDSTVA</t>
  </si>
  <si>
    <t>A120818</t>
  </si>
  <si>
    <t>ORGANIZACIJA PREHRANE U OSNOVNIM ŠKOLAMA</t>
  </si>
  <si>
    <t>A120819</t>
  </si>
  <si>
    <t>OPSKRBA ŠKOLSKIH USTANOVA HIGIJENSKIM POTREPŠTINAMA</t>
  </si>
  <si>
    <t>5=4/2*100</t>
  </si>
  <si>
    <t>6=4/2*100</t>
  </si>
  <si>
    <t>7=4/3*100</t>
  </si>
  <si>
    <t>Izvor 1. Opći prihodi i primici</t>
  </si>
  <si>
    <t>Izvor 1.1.1 Opći prihodi i primici</t>
  </si>
  <si>
    <t>Izvor 3. Vlastiti prihodi</t>
  </si>
  <si>
    <t xml:space="preserve">Izvor 3.2.1 Vlastiti prihodi proračunski korisnici </t>
  </si>
  <si>
    <t xml:space="preserve">641 Prihodi od financijske imovine </t>
  </si>
  <si>
    <t xml:space="preserve">642 Prihodi od nefinacijske imovine </t>
  </si>
  <si>
    <t>661 Prihodi od prodaje proizvoda i robe te pruženih usluga</t>
  </si>
  <si>
    <t xml:space="preserve">Izvor 3.2.2 Vlastiti prihodi proračunski korisnici prenesena sredstva </t>
  </si>
  <si>
    <t>9221 Višak prihoda</t>
  </si>
  <si>
    <t>Izvor 4. Prihodi za posebne namjene</t>
  </si>
  <si>
    <t xml:space="preserve">Izvor 4.3.1 Prihodi za posebne namjene proračunski korisnici </t>
  </si>
  <si>
    <t>634 Pomoći od izvanproračunskih korisnika</t>
  </si>
  <si>
    <t>636 Pomoći proračunskim korisnicima iz proračuna koji im nije nadležan</t>
  </si>
  <si>
    <t xml:space="preserve">652 Prihodi po posebnim propisima </t>
  </si>
  <si>
    <t>Izvor 4.4.1 Decentralizirana sredstva</t>
  </si>
  <si>
    <t>671 Prihodi iz nadležnog proračuna za financiranje redovne djelatnosti proračunskih korisnika</t>
  </si>
  <si>
    <t xml:space="preserve">Izvor 5.2 Ostale pomoći </t>
  </si>
  <si>
    <t>Izvor 5.6 Pomoći</t>
  </si>
  <si>
    <t xml:space="preserve">Izvor 5.8 Ostale pomoći proračunski korisnici </t>
  </si>
  <si>
    <t>9221 Preneseni višak</t>
  </si>
  <si>
    <t xml:space="preserve">Izvor 6.2.1 Donacije proračunski korisnici  </t>
  </si>
  <si>
    <t xml:space="preserve">663 Donacije od pravnih i fizičkih osoba izvan općeg proračuni </t>
  </si>
  <si>
    <t>Izvor 1.1 Opći prihodi i primici</t>
  </si>
  <si>
    <t>311 Plaće (Bruto)</t>
  </si>
  <si>
    <t>312 Ostali rashodi za zaposlene</t>
  </si>
  <si>
    <t>313 Doprinosi na plaće</t>
  </si>
  <si>
    <t xml:space="preserve">321 Naknade troškova zaposlenima </t>
  </si>
  <si>
    <t>322 Rashodi za materijal i energiju</t>
  </si>
  <si>
    <t>323 Rashodi za usluge</t>
  </si>
  <si>
    <t xml:space="preserve">343 Ostali financijski rashodi </t>
  </si>
  <si>
    <t xml:space="preserve">324 Naknade troškova osobama izvan radnog odnosa </t>
  </si>
  <si>
    <t>372 Ostale naknade građanima i kućanstvima izvan radnog odnosa</t>
  </si>
  <si>
    <t>451 Dodatna ulaganja na građevinskim objektima</t>
  </si>
  <si>
    <t>Izvor 5.6 Fondovi EU</t>
  </si>
  <si>
    <t xml:space="preserve">Izvor 5.6.1. Fondovi EU </t>
  </si>
  <si>
    <t>321 Naknade troškova zaposlenima</t>
  </si>
  <si>
    <t xml:space="preserve">Izvor 4.4.Decentralizirana sredstva </t>
  </si>
  <si>
    <t xml:space="preserve">Izvor 4.4.1 Decentralizirana sredstva </t>
  </si>
  <si>
    <t xml:space="preserve">322 Rashodi za materijal i energiju </t>
  </si>
  <si>
    <t xml:space="preserve">323 Rashodi za usluge </t>
  </si>
  <si>
    <t xml:space="preserve">329 Ostali nespomenuti rashodi poslovanja </t>
  </si>
  <si>
    <t xml:space="preserve">Izvor 5.8.1.Ostale pomoći proračunski korisnici </t>
  </si>
  <si>
    <t>381 Tekuće donacije</t>
  </si>
  <si>
    <t xml:space="preserve">422 Postrojenja i oprema </t>
  </si>
  <si>
    <t xml:space="preserve">424 Knjige, umjetnička djela i ostale izložbene vrijednosti </t>
  </si>
  <si>
    <t>Izvor 5.8.2 Ostale pomoći proračunski korisnici</t>
  </si>
  <si>
    <t>321 Naknada troškova zaposlenima</t>
  </si>
  <si>
    <t xml:space="preserve">Izvor 4.3 Prihodi za posebne namjene proračunski korisnici </t>
  </si>
  <si>
    <t xml:space="preserve">Izvor 6. Donacije </t>
  </si>
  <si>
    <t xml:space="preserve">Izvor 6.2  Donacije proračunski korisnici  </t>
  </si>
  <si>
    <t xml:space="preserve">Izvor 3.2. Vlastiti prihodi proračunski korisnici </t>
  </si>
  <si>
    <t xml:space="preserve">322 Rashod za materijal i energiju </t>
  </si>
  <si>
    <t xml:space="preserve">Izvor 3.2.2. Vlastiti prihodi proračunski korisnici </t>
  </si>
  <si>
    <t>PLAĆE</t>
  </si>
  <si>
    <t>OSTALI RASHODI ZA ZAPOSLENE</t>
  </si>
  <si>
    <t>DOPRINOSI NA PLAĆE</t>
  </si>
  <si>
    <t>NAKNADA TROŠKOVA ZAPOSLENIMA</t>
  </si>
  <si>
    <t>RASHODI ZA MATERIJAL I ENERGIJU</t>
  </si>
  <si>
    <t>RASHODI ZA USLUGE</t>
  </si>
  <si>
    <t>OSTALI FINANCIJSKI RASHODI</t>
  </si>
  <si>
    <t>OSTALI NESPOMENUTI RASHODI POSLOVANJA</t>
  </si>
  <si>
    <t>DODATNA ULAGANJA NA GRAĐ. OBJEKTIMA</t>
  </si>
  <si>
    <t>OSTALE NAKNADE GRAĐANIMA I KUĆANSTVIMA</t>
  </si>
  <si>
    <t>KNJIGE</t>
  </si>
  <si>
    <t>POSTROJENJA I OPREMA</t>
  </si>
  <si>
    <t>NAKNADE TROŠKOVA ZAPOSLENIMA</t>
  </si>
  <si>
    <t>OSNOVNA ŠKOLA DON MIHOVILA PAVLINOVIĆA 12382</t>
  </si>
  <si>
    <t>PLAĆA ZA ZAPOSLENE-PROJEKTI</t>
  </si>
  <si>
    <t>3121</t>
  </si>
  <si>
    <t>NAKNADE, DAROVI</t>
  </si>
  <si>
    <t>3111</t>
  </si>
  <si>
    <t>31</t>
  </si>
  <si>
    <t>3132</t>
  </si>
  <si>
    <t>3212</t>
  </si>
  <si>
    <t>32</t>
  </si>
  <si>
    <t>3211</t>
  </si>
  <si>
    <t>PRIJEVOZNI TROŠKOVI</t>
  </si>
  <si>
    <t>USLUGE TEKUĆEG I INVESTICIJSKOG ODRŽAVANJA</t>
  </si>
  <si>
    <t>UREDSKI MATERIJAL</t>
  </si>
  <si>
    <t>OSTALI MATERIJAL I SIROVINE</t>
  </si>
  <si>
    <t>PRIJEVOZ UČENIKA</t>
  </si>
  <si>
    <t>GRAFIČKE, TISKARSKE USLUGE</t>
  </si>
  <si>
    <t>NAKNADE OSTALIH TROŠKOVA OSOBAMA IZVAN RADNOG ODNOSA</t>
  </si>
  <si>
    <t>MATERIJAL I ENERGIJA</t>
  </si>
  <si>
    <t>TEKUĆE DONACIJE-HIGIJENSKE POTREPŠTINE</t>
  </si>
  <si>
    <t>3131</t>
  </si>
  <si>
    <t>3232</t>
  </si>
  <si>
    <t>3222</t>
  </si>
  <si>
    <t>3299</t>
  </si>
  <si>
    <t>3221</t>
  </si>
  <si>
    <t>3214</t>
  </si>
  <si>
    <t>NAKNADA ZA KORIŠTENJE PRIVATNOG AUTOMOBILA U SLUŽBENE SVRHE</t>
  </si>
  <si>
    <t>3223</t>
  </si>
  <si>
    <t>3224</t>
  </si>
  <si>
    <t>3225</t>
  </si>
  <si>
    <t>3231</t>
  </si>
  <si>
    <t>3234</t>
  </si>
  <si>
    <t>3236</t>
  </si>
  <si>
    <t>3237</t>
  </si>
  <si>
    <t>3238</t>
  </si>
  <si>
    <t>3239</t>
  </si>
  <si>
    <t>3292</t>
  </si>
  <si>
    <t>3294</t>
  </si>
  <si>
    <t>34</t>
  </si>
  <si>
    <t>3431</t>
  </si>
  <si>
    <t xml:space="preserve">UREDSKI MATERIJAL </t>
  </si>
  <si>
    <t>MATERIJAL I SIROVINE</t>
  </si>
  <si>
    <t>ENERGIJA</t>
  </si>
  <si>
    <t>MAT. I DIJELOVI ZA INV. I TEKUĆE ODRŽAVANJE</t>
  </si>
  <si>
    <t>SITNI INVENTAR</t>
  </si>
  <si>
    <t>USLUGE TELEFONA, POŠTE I PRIJEVOZA</t>
  </si>
  <si>
    <t>USLUGE TEKUĆEG I INV. ODRŽAVANJA</t>
  </si>
  <si>
    <t>KOMUNALNE USLUGE</t>
  </si>
  <si>
    <t>ZDRAVSTVENE I VETERINARSKE USLUGE</t>
  </si>
  <si>
    <t>INTELEKTUALNE I OSOBNE USLUGE</t>
  </si>
  <si>
    <t>RAČUNALNE USLUGE</t>
  </si>
  <si>
    <t>OSTALE USLUGE</t>
  </si>
  <si>
    <t>PREMIJE OSIGURANJA</t>
  </si>
  <si>
    <t>ČLANARINE</t>
  </si>
  <si>
    <t>BANKARSKE USLUGE</t>
  </si>
  <si>
    <t>3113</t>
  </si>
  <si>
    <t>3114</t>
  </si>
  <si>
    <t>3295</t>
  </si>
  <si>
    <t>PLAĆE ZA PREKOVREMENI RAD</t>
  </si>
  <si>
    <t>PLAĆA ZA POSEBNE UVJETE RADA</t>
  </si>
  <si>
    <t>DOPRINOSI ZA OBVEZNO ZDRAVSTVENO OSIGURANJE</t>
  </si>
  <si>
    <t>PRISTOJBE I NAKNADE</t>
  </si>
  <si>
    <t>Prihodi od prodaje materijalne imovine</t>
  </si>
  <si>
    <t>Zemljište</t>
  </si>
  <si>
    <t>Izvor 5.6.2 Fondovi EU-prenesena sredstva</t>
  </si>
  <si>
    <t>Prihodi od nefinancijske imovine</t>
  </si>
  <si>
    <t>322</t>
  </si>
  <si>
    <t>323</t>
  </si>
  <si>
    <t>3233</t>
  </si>
  <si>
    <t>TISAK</t>
  </si>
  <si>
    <t>324</t>
  </si>
  <si>
    <t>NAKNADE TROŠKOVA OSOBAMA IZVAN RADNOG ODNOSA</t>
  </si>
  <si>
    <t>329</t>
  </si>
  <si>
    <t>5.6.2</t>
  </si>
  <si>
    <t>PRENESENA SREDSTVA</t>
  </si>
  <si>
    <t>312</t>
  </si>
  <si>
    <t>313</t>
  </si>
  <si>
    <t>311</t>
  </si>
  <si>
    <t>321</t>
  </si>
  <si>
    <t>T120608</t>
  </si>
  <si>
    <t>ODGOJ I OBRAZOVANJE</t>
  </si>
  <si>
    <t>K120208</t>
  </si>
  <si>
    <t>KAPITALNI PROJEKTI U ŠKOLSTVU</t>
  </si>
  <si>
    <t>329 Ostali nespomenuti rashodi poslovanja</t>
  </si>
  <si>
    <t>6.2.1 Donacije proračunski korisnici</t>
  </si>
  <si>
    <t>IZVORNI PLAN ILI REBALANS 2025.</t>
  </si>
  <si>
    <t>TEKUĆI PLAN 2025.</t>
  </si>
  <si>
    <t>OSTVARENJE/IZVRŠENJE 
2025.</t>
  </si>
  <si>
    <t>IZVJEŠTAJ O IZVRŠENJU FINANCIJSKOG PLANA PRORAČUNSKOG KORISNIKA JEDINICE LOKALNE I PODRUČNE (REGIONALNE) SAMOUPRAVE ZA 2025. GODINU</t>
  </si>
  <si>
    <t xml:space="preserve"> 7111 Prihod od prodaje zemljišta</t>
  </si>
  <si>
    <t>09 Obrazovanja</t>
  </si>
  <si>
    <t>098 Usluge obrazovanja koje nisu drugdje svrstane</t>
  </si>
  <si>
    <t>0980 Usluge obrazovanja koje nisu drugdje svrstane</t>
  </si>
  <si>
    <t>MATERIJAL I DIJELOVI ZA TEKUĆE ODRŽAVANJE</t>
  </si>
  <si>
    <t xml:space="preserve">OSTVARENJE/IZVRŠENJE 
2024. </t>
  </si>
  <si>
    <t>OSTVARENJE/IZVRŠENJE 
2024.</t>
  </si>
  <si>
    <t>OSTVARENJE/IZVRŠENJE 2025.</t>
  </si>
  <si>
    <t xml:space="preserve">OSTVARENJE/IZVRŠENJE 
2025. </t>
  </si>
  <si>
    <t>IZVRŠENJE 
2024.</t>
  </si>
  <si>
    <t>IZVRŠENJE 
2025.</t>
  </si>
  <si>
    <t xml:space="preserve"> IZVRŠENJE 
2025.</t>
  </si>
  <si>
    <t>Usluge promidžbe i informiranja</t>
  </si>
  <si>
    <t xml:space="preserve">Kapitalne pomoći proračunskim korisnicima </t>
  </si>
  <si>
    <t>Službena i radna odjeća</t>
  </si>
  <si>
    <t>Oprema za održavanje i zaštitu</t>
  </si>
  <si>
    <t>Prijenosi između proračunskih korisnika istog proračuna</t>
  </si>
  <si>
    <t>663 Donacije</t>
  </si>
  <si>
    <t>5.9.1 Pomoći EU fondovi</t>
  </si>
  <si>
    <t>OSTALE POMOĆI DNŽ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</si>
</sst>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_k_n"/>
    <numFmt numFmtId="165" formatCode="#,##0.00\ _k_n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2" fontId="3" fillId="2" borderId="6" xfId="0" applyNumberFormat="1" applyFont="1" applyFill="1" applyBorder="1" applyAlignment="1" applyProtection="1">
      <alignment horizontal="right" wrapText="1"/>
    </xf>
    <xf numFmtId="0" fontId="10" fillId="2" borderId="6" xfId="0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9" fontId="11" fillId="2" borderId="3" xfId="0" applyNumberFormat="1" applyFont="1" applyFill="1" applyBorder="1" applyAlignment="1">
      <alignment horizontal="left" vertical="center"/>
    </xf>
    <xf numFmtId="49" fontId="10" fillId="2" borderId="3" xfId="0" applyNumberFormat="1" applyFont="1" applyFill="1" applyBorder="1" applyAlignment="1" applyProtection="1">
      <alignment horizontal="left" vertical="center" wrapText="1" indent="1"/>
    </xf>
    <xf numFmtId="49" fontId="16" fillId="2" borderId="3" xfId="0" applyNumberFormat="1" applyFont="1" applyFill="1" applyBorder="1" applyAlignment="1" applyProtection="1">
      <alignment horizontal="left" vertical="center" wrapText="1" indent="1"/>
    </xf>
    <xf numFmtId="0" fontId="16" fillId="2" borderId="3" xfId="0" applyNumberFormat="1" applyFont="1" applyFill="1" applyBorder="1" applyAlignment="1" applyProtection="1">
      <alignment horizontal="left" vertical="center" wrapText="1" indent="1"/>
    </xf>
    <xf numFmtId="4" fontId="3" fillId="2" borderId="6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left" vertical="center"/>
    </xf>
    <xf numFmtId="4" fontId="0" fillId="2" borderId="3" xfId="0" applyNumberFormat="1" applyFill="1" applyBorder="1"/>
    <xf numFmtId="4" fontId="0" fillId="0" borderId="0" xfId="0" applyNumberFormat="1"/>
    <xf numFmtId="4" fontId="6" fillId="3" borderId="3" xfId="0" applyNumberFormat="1" applyFont="1" applyFill="1" applyBorder="1" applyAlignment="1" applyProtection="1">
      <alignment horizontal="center" vertical="center" wrapText="1"/>
    </xf>
    <xf numFmtId="164" fontId="6" fillId="3" borderId="3" xfId="0" applyNumberFormat="1" applyFont="1" applyFill="1" applyBorder="1" applyAlignment="1" applyProtection="1">
      <alignment horizontal="center" vertical="center" wrapText="1"/>
    </xf>
    <xf numFmtId="165" fontId="6" fillId="2" borderId="3" xfId="0" applyNumberFormat="1" applyFont="1" applyFill="1" applyBorder="1" applyAlignment="1">
      <alignment horizontal="right"/>
    </xf>
    <xf numFmtId="2" fontId="0" fillId="0" borderId="3" xfId="0" applyNumberFormat="1" applyBorder="1" applyAlignment="1">
      <alignment horizontal="center"/>
    </xf>
    <xf numFmtId="0" fontId="16" fillId="2" borderId="3" xfId="0" quotePrefix="1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 indent="1"/>
    </xf>
    <xf numFmtId="165" fontId="3" fillId="2" borderId="3" xfId="0" applyNumberFormat="1" applyFont="1" applyFill="1" applyBorder="1" applyAlignment="1">
      <alignment horizontal="right"/>
    </xf>
    <xf numFmtId="0" fontId="16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2"/>
    </xf>
    <xf numFmtId="0" fontId="16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49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4" fontId="3" fillId="2" borderId="0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indent="1"/>
    </xf>
    <xf numFmtId="165" fontId="0" fillId="2" borderId="3" xfId="0" applyNumberFormat="1" applyFill="1" applyBorder="1"/>
    <xf numFmtId="165" fontId="3" fillId="2" borderId="6" xfId="0" applyNumberFormat="1" applyFont="1" applyFill="1" applyBorder="1" applyAlignment="1">
      <alignment horizontal="right"/>
    </xf>
    <xf numFmtId="4" fontId="21" fillId="2" borderId="3" xfId="0" applyNumberFormat="1" applyFont="1" applyFill="1" applyBorder="1"/>
    <xf numFmtId="14" fontId="3" fillId="2" borderId="2" xfId="0" applyNumberFormat="1" applyFont="1" applyFill="1" applyBorder="1" applyAlignment="1" applyProtection="1">
      <alignment horizontal="left" vertical="center" wrapText="1"/>
    </xf>
    <xf numFmtId="165" fontId="1" fillId="2" borderId="3" xfId="0" applyNumberFormat="1" applyFont="1" applyFill="1" applyBorder="1" applyProtection="1"/>
    <xf numFmtId="4" fontId="0" fillId="2" borderId="3" xfId="0" applyNumberFormat="1" applyFont="1" applyFill="1" applyBorder="1"/>
    <xf numFmtId="4" fontId="0" fillId="0" borderId="3" xfId="0" applyNumberFormat="1" applyFont="1" applyBorder="1"/>
    <xf numFmtId="0" fontId="0" fillId="0" borderId="0" xfId="0" applyFont="1"/>
    <xf numFmtId="0" fontId="22" fillId="2" borderId="3" xfId="0" quotePrefix="1" applyFont="1" applyFill="1" applyBorder="1" applyAlignment="1">
      <alignment horizontal="left" vertical="center"/>
    </xf>
    <xf numFmtId="0" fontId="23" fillId="2" borderId="3" xfId="0" quotePrefix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0" fillId="2" borderId="0" xfId="0" applyNumberFormat="1" applyFont="1" applyFill="1"/>
    <xf numFmtId="4" fontId="0" fillId="2" borderId="6" xfId="0" applyNumberFormat="1" applyFont="1" applyFill="1" applyBorder="1"/>
    <xf numFmtId="165" fontId="1" fillId="2" borderId="3" xfId="0" applyNumberFormat="1" applyFont="1" applyFill="1" applyBorder="1"/>
    <xf numFmtId="165" fontId="0" fillId="2" borderId="3" xfId="0" applyNumberFormat="1" applyFont="1" applyFill="1" applyBorder="1"/>
    <xf numFmtId="4" fontId="1" fillId="2" borderId="3" xfId="0" applyNumberFormat="1" applyFont="1" applyFill="1" applyBorder="1"/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49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1" fillId="0" borderId="3" xfId="0" applyNumberFormat="1" applyFont="1" applyBorder="1"/>
    <xf numFmtId="0" fontId="1" fillId="2" borderId="0" xfId="0" applyFont="1" applyFill="1"/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4" fontId="6" fillId="2" borderId="4" xfId="0" applyNumberFormat="1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24" fillId="2" borderId="3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49" fontId="6" fillId="2" borderId="2" xfId="0" applyNumberFormat="1" applyFont="1" applyFill="1" applyBorder="1" applyAlignment="1" applyProtection="1">
      <alignment horizontal="left" vertical="center" wrapText="1"/>
    </xf>
    <xf numFmtId="49" fontId="6" fillId="2" borderId="4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8" fillId="2" borderId="5" xfId="0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9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9" fontId="3" fillId="2" borderId="3" xfId="0" applyNumberFormat="1" applyFont="1" applyFill="1" applyBorder="1" applyAlignment="1" applyProtection="1">
      <alignment horizontal="left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49" fontId="9" fillId="2" borderId="2" xfId="0" applyNumberFormat="1" applyFont="1" applyFill="1" applyBorder="1" applyAlignment="1" applyProtection="1">
      <alignment horizontal="left" vertical="center" wrapText="1"/>
    </xf>
    <xf numFmtId="49" fontId="9" fillId="2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3"/>
  <sheetViews>
    <sheetView workbookViewId="0">
      <selection activeCell="J24" sqref="J24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150" t="s">
        <v>360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2:12" ht="15.75" customHeight="1" x14ac:dyDescent="0.25">
      <c r="B2" s="150" t="s">
        <v>12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2:12" ht="6.75" customHeight="1" x14ac:dyDescent="0.25">
      <c r="B3" s="134"/>
      <c r="C3" s="134"/>
      <c r="D3" s="134"/>
      <c r="E3" s="42"/>
      <c r="F3" s="42"/>
      <c r="G3" s="42"/>
      <c r="H3" s="42"/>
      <c r="I3" s="42"/>
      <c r="J3" s="44"/>
      <c r="K3" s="44"/>
      <c r="L3" s="43"/>
    </row>
    <row r="4" spans="2:12" ht="18" customHeight="1" x14ac:dyDescent="0.25">
      <c r="B4" s="150" t="s">
        <v>58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2:12" ht="18" customHeight="1" x14ac:dyDescent="0.25">
      <c r="B5" s="45"/>
      <c r="C5" s="46"/>
      <c r="D5" s="46"/>
      <c r="E5" s="46"/>
      <c r="F5" s="46"/>
      <c r="G5" s="46"/>
      <c r="H5" s="46"/>
      <c r="I5" s="46"/>
      <c r="J5" s="46"/>
      <c r="K5" s="46"/>
      <c r="L5" s="43"/>
    </row>
    <row r="6" spans="2:12" x14ac:dyDescent="0.25">
      <c r="B6" s="149" t="s">
        <v>59</v>
      </c>
      <c r="C6" s="149"/>
      <c r="D6" s="149"/>
      <c r="E6" s="149"/>
      <c r="F6" s="149"/>
      <c r="G6" s="47"/>
      <c r="H6" s="47"/>
      <c r="I6" s="47"/>
      <c r="J6" s="47"/>
      <c r="K6" s="48"/>
      <c r="L6" s="43"/>
    </row>
    <row r="7" spans="2:12" ht="25.5" x14ac:dyDescent="0.25">
      <c r="B7" s="138" t="s">
        <v>7</v>
      </c>
      <c r="C7" s="139"/>
      <c r="D7" s="139"/>
      <c r="E7" s="139"/>
      <c r="F7" s="140"/>
      <c r="G7" s="26" t="s">
        <v>366</v>
      </c>
      <c r="H7" s="1" t="s">
        <v>357</v>
      </c>
      <c r="I7" s="1" t="s">
        <v>358</v>
      </c>
      <c r="J7" s="26" t="s">
        <v>359</v>
      </c>
      <c r="K7" s="1" t="s">
        <v>17</v>
      </c>
      <c r="L7" s="1" t="s">
        <v>50</v>
      </c>
    </row>
    <row r="8" spans="2:12" s="29" customFormat="1" ht="11.25" x14ac:dyDescent="0.2">
      <c r="B8" s="141">
        <v>1</v>
      </c>
      <c r="C8" s="141"/>
      <c r="D8" s="141"/>
      <c r="E8" s="141"/>
      <c r="F8" s="142"/>
      <c r="G8" s="28">
        <v>2</v>
      </c>
      <c r="H8" s="27"/>
      <c r="I8" s="27">
        <v>4</v>
      </c>
      <c r="J8" s="27">
        <v>5</v>
      </c>
      <c r="K8" s="27" t="s">
        <v>19</v>
      </c>
      <c r="L8" s="27" t="s">
        <v>20</v>
      </c>
    </row>
    <row r="9" spans="2:12" x14ac:dyDescent="0.25">
      <c r="B9" s="154" t="s">
        <v>0</v>
      </c>
      <c r="C9" s="133"/>
      <c r="D9" s="133"/>
      <c r="E9" s="133"/>
      <c r="F9" s="155"/>
      <c r="G9" s="57">
        <v>2537309.96</v>
      </c>
      <c r="H9" s="57">
        <v>3076036</v>
      </c>
      <c r="I9" s="57">
        <v>0</v>
      </c>
      <c r="J9" s="57">
        <v>2620307.64</v>
      </c>
      <c r="K9" s="57">
        <f>J9/G9*100</f>
        <v>103.27108951245359</v>
      </c>
      <c r="L9" s="19">
        <v>0</v>
      </c>
    </row>
    <row r="10" spans="2:12" x14ac:dyDescent="0.25">
      <c r="B10" s="143" t="s">
        <v>51</v>
      </c>
      <c r="C10" s="144"/>
      <c r="D10" s="144"/>
      <c r="E10" s="144"/>
      <c r="F10" s="153"/>
      <c r="G10" s="58">
        <v>2537309.96</v>
      </c>
      <c r="H10" s="58">
        <v>3076036</v>
      </c>
      <c r="I10" s="58">
        <v>0</v>
      </c>
      <c r="J10" s="58">
        <v>2620307.64</v>
      </c>
      <c r="K10" s="58">
        <f>J10/G10*100</f>
        <v>103.27108951245359</v>
      </c>
      <c r="L10" s="20">
        <v>0</v>
      </c>
    </row>
    <row r="11" spans="2:12" x14ac:dyDescent="0.25">
      <c r="B11" s="156" t="s">
        <v>56</v>
      </c>
      <c r="C11" s="153"/>
      <c r="D11" s="153"/>
      <c r="E11" s="153"/>
      <c r="F11" s="153"/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20">
        <v>0</v>
      </c>
    </row>
    <row r="12" spans="2:12" x14ac:dyDescent="0.25">
      <c r="B12" s="22" t="s">
        <v>1</v>
      </c>
      <c r="C12" s="37"/>
      <c r="D12" s="37"/>
      <c r="E12" s="37"/>
      <c r="F12" s="37"/>
      <c r="G12" s="57">
        <f>G13+G14</f>
        <v>2503967.0300000003</v>
      </c>
      <c r="H12" s="57">
        <f>H13+H14</f>
        <v>3076036</v>
      </c>
      <c r="I12" s="57">
        <v>0</v>
      </c>
      <c r="J12" s="57">
        <f>J13+J14</f>
        <v>2857405.95</v>
      </c>
      <c r="K12" s="57">
        <f>J12/G12*100</f>
        <v>114.11515869679801</v>
      </c>
      <c r="L12" s="19">
        <v>0</v>
      </c>
    </row>
    <row r="13" spans="2:12" x14ac:dyDescent="0.25">
      <c r="B13" s="151" t="s">
        <v>52</v>
      </c>
      <c r="C13" s="144"/>
      <c r="D13" s="144"/>
      <c r="E13" s="144"/>
      <c r="F13" s="144"/>
      <c r="G13" s="58">
        <v>2490557.64</v>
      </c>
      <c r="H13" s="56">
        <v>3068761</v>
      </c>
      <c r="I13" s="58">
        <v>0</v>
      </c>
      <c r="J13" s="58">
        <v>2850058.02</v>
      </c>
      <c r="K13" s="59">
        <f>J13/G13*100</f>
        <v>114.43453362516837</v>
      </c>
      <c r="L13" s="21">
        <v>0</v>
      </c>
    </row>
    <row r="14" spans="2:12" x14ac:dyDescent="0.25">
      <c r="B14" s="152" t="s">
        <v>53</v>
      </c>
      <c r="C14" s="153"/>
      <c r="D14" s="153"/>
      <c r="E14" s="153"/>
      <c r="F14" s="153"/>
      <c r="G14" s="60">
        <v>13409.39</v>
      </c>
      <c r="H14" s="60">
        <v>7275</v>
      </c>
      <c r="I14" s="60">
        <v>0</v>
      </c>
      <c r="J14" s="60">
        <v>7347.93</v>
      </c>
      <c r="K14" s="59">
        <f>J14/G14*100</f>
        <v>54.796899784404815</v>
      </c>
      <c r="L14" s="21">
        <v>0</v>
      </c>
    </row>
    <row r="15" spans="2:12" x14ac:dyDescent="0.25">
      <c r="B15" s="132" t="s">
        <v>60</v>
      </c>
      <c r="C15" s="133"/>
      <c r="D15" s="133"/>
      <c r="E15" s="133"/>
      <c r="F15" s="133"/>
      <c r="G15" s="57">
        <f>G9-G12</f>
        <v>33342.929999999702</v>
      </c>
      <c r="H15" s="57">
        <v>0</v>
      </c>
      <c r="I15" s="61">
        <v>0</v>
      </c>
      <c r="J15" s="61">
        <f>J9-J12</f>
        <v>-237098.31000000006</v>
      </c>
      <c r="K15" s="61">
        <f>J15/G15*100</f>
        <v>-711.09020712937399</v>
      </c>
      <c r="L15" s="18">
        <v>0</v>
      </c>
    </row>
    <row r="16" spans="2:12" ht="18" x14ac:dyDescent="0.25">
      <c r="B16" s="42"/>
      <c r="C16" s="49"/>
      <c r="D16" s="49"/>
      <c r="E16" s="49"/>
      <c r="F16" s="49"/>
      <c r="G16" s="49"/>
      <c r="H16" s="49"/>
      <c r="I16" s="50"/>
      <c r="J16" s="50"/>
      <c r="K16" s="50"/>
      <c r="L16" s="50"/>
    </row>
    <row r="17" spans="1:43" ht="18" customHeight="1" x14ac:dyDescent="0.25">
      <c r="B17" s="149" t="s">
        <v>61</v>
      </c>
      <c r="C17" s="149"/>
      <c r="D17" s="149"/>
      <c r="E17" s="149"/>
      <c r="F17" s="149"/>
      <c r="G17" s="49"/>
      <c r="H17" s="49"/>
      <c r="I17" s="50"/>
      <c r="J17" s="50"/>
      <c r="K17" s="50"/>
      <c r="L17" s="50"/>
    </row>
    <row r="18" spans="1:43" ht="25.5" x14ac:dyDescent="0.25">
      <c r="B18" s="138" t="s">
        <v>7</v>
      </c>
      <c r="C18" s="139"/>
      <c r="D18" s="139"/>
      <c r="E18" s="139"/>
      <c r="F18" s="140"/>
      <c r="G18" s="26" t="s">
        <v>367</v>
      </c>
      <c r="H18" s="1" t="s">
        <v>357</v>
      </c>
      <c r="I18" s="1" t="s">
        <v>358</v>
      </c>
      <c r="J18" s="26" t="s">
        <v>359</v>
      </c>
      <c r="K18" s="1" t="s">
        <v>17</v>
      </c>
      <c r="L18" s="1" t="s">
        <v>50</v>
      </c>
    </row>
    <row r="19" spans="1:43" s="29" customFormat="1" x14ac:dyDescent="0.25">
      <c r="B19" s="141">
        <v>1</v>
      </c>
      <c r="C19" s="141"/>
      <c r="D19" s="141"/>
      <c r="E19" s="141"/>
      <c r="F19" s="142"/>
      <c r="G19" s="28">
        <v>2</v>
      </c>
      <c r="H19" s="27">
        <v>3</v>
      </c>
      <c r="I19" s="27">
        <v>4</v>
      </c>
      <c r="J19" s="27">
        <v>5</v>
      </c>
      <c r="K19" s="27" t="s">
        <v>19</v>
      </c>
      <c r="L19" s="27" t="s">
        <v>20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15.75" customHeight="1" x14ac:dyDescent="0.25">
      <c r="A20" s="29"/>
      <c r="B20" s="143" t="s">
        <v>54</v>
      </c>
      <c r="C20" s="145"/>
      <c r="D20" s="145"/>
      <c r="E20" s="145"/>
      <c r="F20" s="146"/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</row>
    <row r="21" spans="1:43" x14ac:dyDescent="0.25">
      <c r="A21" s="29"/>
      <c r="B21" s="143" t="s">
        <v>55</v>
      </c>
      <c r="C21" s="144"/>
      <c r="D21" s="144"/>
      <c r="E21" s="144"/>
      <c r="F21" s="144"/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</row>
    <row r="22" spans="1:43" s="38" customFormat="1" ht="15" customHeight="1" x14ac:dyDescent="0.25">
      <c r="A22" s="29"/>
      <c r="B22" s="135" t="s">
        <v>57</v>
      </c>
      <c r="C22" s="136"/>
      <c r="D22" s="136"/>
      <c r="E22" s="136"/>
      <c r="F22" s="137"/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38" customFormat="1" ht="15" customHeight="1" x14ac:dyDescent="0.25">
      <c r="A23" s="29"/>
      <c r="B23" s="135" t="s">
        <v>62</v>
      </c>
      <c r="C23" s="136"/>
      <c r="D23" s="136"/>
      <c r="E23" s="136"/>
      <c r="F23" s="137"/>
      <c r="G23" s="87">
        <v>6185.21</v>
      </c>
      <c r="H23" s="87">
        <v>21800</v>
      </c>
      <c r="I23" s="87">
        <v>0</v>
      </c>
      <c r="J23" s="87">
        <v>47864.74</v>
      </c>
      <c r="K23" s="19">
        <v>0</v>
      </c>
      <c r="L23" s="19">
        <v>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x14ac:dyDescent="0.25">
      <c r="A24" s="29"/>
      <c r="B24" s="132" t="s">
        <v>63</v>
      </c>
      <c r="C24" s="133"/>
      <c r="D24" s="133"/>
      <c r="E24" s="133"/>
      <c r="F24" s="133"/>
      <c r="G24" s="87">
        <v>39528.14</v>
      </c>
      <c r="H24" s="19">
        <v>0</v>
      </c>
      <c r="I24" s="19">
        <v>0</v>
      </c>
      <c r="J24" s="87">
        <v>-153570.47</v>
      </c>
      <c r="K24" s="19">
        <v>0</v>
      </c>
      <c r="L24" s="19">
        <v>0</v>
      </c>
    </row>
    <row r="25" spans="1:43" ht="15.75" x14ac:dyDescent="0.25">
      <c r="B25" s="51"/>
      <c r="C25" s="52"/>
      <c r="D25" s="52"/>
      <c r="E25" s="52"/>
      <c r="F25" s="52"/>
      <c r="G25" s="53"/>
      <c r="H25" s="53"/>
      <c r="I25" s="53"/>
      <c r="J25" s="53"/>
      <c r="K25" s="53"/>
      <c r="L25" s="43"/>
    </row>
    <row r="26" spans="1:43" ht="15.75" x14ac:dyDescent="0.25">
      <c r="B26" s="147" t="s">
        <v>67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</row>
    <row r="27" spans="1:43" ht="15.75" x14ac:dyDescent="0.25">
      <c r="B27" s="13"/>
      <c r="C27" s="14"/>
      <c r="D27" s="14"/>
      <c r="E27" s="14"/>
      <c r="F27" s="14"/>
      <c r="G27" s="15"/>
      <c r="H27" s="15"/>
      <c r="I27" s="15"/>
      <c r="J27" s="15"/>
      <c r="K27" s="15"/>
    </row>
    <row r="28" spans="1:43" ht="15" customHeight="1" x14ac:dyDescent="0.25">
      <c r="B28" s="148" t="s">
        <v>72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</row>
    <row r="29" spans="1:43" x14ac:dyDescent="0.25">
      <c r="B29" s="148" t="s">
        <v>73</v>
      </c>
      <c r="C29" s="148"/>
      <c r="D29" s="148"/>
      <c r="E29" s="148"/>
      <c r="F29" s="148"/>
      <c r="G29" s="148"/>
      <c r="H29" s="148"/>
      <c r="I29" s="148"/>
      <c r="J29" s="148"/>
      <c r="K29" s="148"/>
      <c r="L29" s="148"/>
    </row>
    <row r="30" spans="1:43" ht="15" customHeight="1" x14ac:dyDescent="0.25">
      <c r="B30" s="148" t="s">
        <v>75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48"/>
    </row>
    <row r="31" spans="1:43" ht="36.75" customHeight="1" x14ac:dyDescent="0.25"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</row>
    <row r="32" spans="1:43" ht="15" customHeight="1" x14ac:dyDescent="0.25">
      <c r="B32" s="131" t="s">
        <v>76</v>
      </c>
      <c r="C32" s="131"/>
      <c r="D32" s="131"/>
      <c r="E32" s="131"/>
      <c r="F32" s="131"/>
      <c r="G32" s="131"/>
      <c r="H32" s="131"/>
      <c r="I32" s="131"/>
      <c r="J32" s="131"/>
      <c r="K32" s="131"/>
      <c r="L32" s="131"/>
    </row>
    <row r="33" spans="2:12" x14ac:dyDescent="0.25"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</row>
  </sheetData>
  <mergeCells count="26">
    <mergeCell ref="B1:L1"/>
    <mergeCell ref="B2:L2"/>
    <mergeCell ref="B4:L4"/>
    <mergeCell ref="B13:F13"/>
    <mergeCell ref="B14:F14"/>
    <mergeCell ref="B8:F8"/>
    <mergeCell ref="B9:F9"/>
    <mergeCell ref="B10:F10"/>
    <mergeCell ref="B6:F6"/>
    <mergeCell ref="B7:F7"/>
    <mergeCell ref="B11:F11"/>
    <mergeCell ref="B32:L33"/>
    <mergeCell ref="B15:F15"/>
    <mergeCell ref="B24:F24"/>
    <mergeCell ref="B3:D3"/>
    <mergeCell ref="B23:F23"/>
    <mergeCell ref="B18:F18"/>
    <mergeCell ref="B19:F19"/>
    <mergeCell ref="B21:F21"/>
    <mergeCell ref="B22:F22"/>
    <mergeCell ref="B20:F20"/>
    <mergeCell ref="B26:L26"/>
    <mergeCell ref="B29:L29"/>
    <mergeCell ref="B28:L28"/>
    <mergeCell ref="B30:L31"/>
    <mergeCell ref="B17:F17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9"/>
  <sheetViews>
    <sheetView tabSelected="1" topLeftCell="D34" workbookViewId="0">
      <selection activeCell="K19" sqref="K1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style="43" bestFit="1" customWidth="1"/>
    <col min="5" max="5" width="5.42578125" style="43" customWidth="1"/>
    <col min="6" max="6" width="44.7109375" style="43" customWidth="1"/>
    <col min="7" max="7" width="16.28515625" style="43" customWidth="1"/>
    <col min="8" max="10" width="25.28515625" style="43" customWidth="1"/>
    <col min="11" max="12" width="15.7109375" customWidth="1"/>
  </cols>
  <sheetData>
    <row r="1" spans="2:12" ht="18" customHeight="1" x14ac:dyDescent="0.25">
      <c r="B1" s="2"/>
      <c r="C1" s="2"/>
      <c r="D1" s="42"/>
      <c r="E1" s="42"/>
      <c r="F1" s="42"/>
      <c r="G1" s="42"/>
      <c r="H1" s="42"/>
      <c r="I1" s="42"/>
      <c r="J1" s="42"/>
      <c r="K1" s="2"/>
    </row>
    <row r="2" spans="2:12" ht="15.75" customHeight="1" x14ac:dyDescent="0.25">
      <c r="B2" s="160" t="s">
        <v>12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2:12" ht="18" x14ac:dyDescent="0.25">
      <c r="B3" s="2"/>
      <c r="C3" s="2"/>
      <c r="D3" s="42"/>
      <c r="E3" s="42"/>
      <c r="F3" s="42"/>
      <c r="G3" s="42"/>
      <c r="H3" s="42"/>
      <c r="I3" s="42"/>
      <c r="J3" s="44"/>
      <c r="K3" s="3"/>
    </row>
    <row r="4" spans="2:12" ht="18" customHeight="1" x14ac:dyDescent="0.25">
      <c r="B4" s="160" t="s">
        <v>64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</row>
    <row r="5" spans="2:12" ht="18" x14ac:dyDescent="0.25">
      <c r="B5" s="2"/>
      <c r="C5" s="2"/>
      <c r="D5" s="42"/>
      <c r="E5" s="42"/>
      <c r="F5" s="42"/>
      <c r="G5" s="42"/>
      <c r="H5" s="42"/>
      <c r="I5" s="42"/>
      <c r="J5" s="44"/>
      <c r="K5" s="3"/>
    </row>
    <row r="6" spans="2:12" ht="15.75" customHeight="1" x14ac:dyDescent="0.25">
      <c r="B6" s="160" t="s">
        <v>18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</row>
    <row r="7" spans="2:12" ht="18" x14ac:dyDescent="0.25">
      <c r="B7" s="2"/>
      <c r="C7" s="2"/>
      <c r="D7" s="42"/>
      <c r="E7" s="42"/>
      <c r="F7" s="42"/>
      <c r="G7" s="42"/>
      <c r="H7" s="42"/>
      <c r="I7" s="42"/>
      <c r="J7" s="44"/>
      <c r="K7" s="3"/>
    </row>
    <row r="8" spans="2:12" ht="38.25" x14ac:dyDescent="0.25">
      <c r="B8" s="157" t="s">
        <v>7</v>
      </c>
      <c r="C8" s="158"/>
      <c r="D8" s="158"/>
      <c r="E8" s="158"/>
      <c r="F8" s="159"/>
      <c r="G8" s="1" t="s">
        <v>367</v>
      </c>
      <c r="H8" s="1" t="s">
        <v>357</v>
      </c>
      <c r="I8" s="1" t="s">
        <v>358</v>
      </c>
      <c r="J8" s="1" t="s">
        <v>368</v>
      </c>
      <c r="K8" s="39" t="s">
        <v>17</v>
      </c>
      <c r="L8" s="39" t="s">
        <v>50</v>
      </c>
    </row>
    <row r="9" spans="2:12" ht="16.5" customHeight="1" x14ac:dyDescent="0.25">
      <c r="B9" s="157">
        <v>1</v>
      </c>
      <c r="C9" s="158"/>
      <c r="D9" s="158"/>
      <c r="E9" s="158"/>
      <c r="F9" s="159"/>
      <c r="G9" s="1">
        <v>2</v>
      </c>
      <c r="H9" s="1">
        <v>3</v>
      </c>
      <c r="I9" s="1">
        <v>4</v>
      </c>
      <c r="J9" s="1">
        <v>5</v>
      </c>
      <c r="K9" s="39" t="s">
        <v>19</v>
      </c>
      <c r="L9" s="39" t="s">
        <v>95</v>
      </c>
    </row>
    <row r="10" spans="2:12" s="43" customFormat="1" x14ac:dyDescent="0.25">
      <c r="B10" s="5"/>
      <c r="C10" s="5"/>
      <c r="D10" s="5"/>
      <c r="E10" s="5"/>
      <c r="F10" s="5" t="s">
        <v>21</v>
      </c>
      <c r="G10" s="56">
        <f>G11+G39+G41</f>
        <v>2543495.17</v>
      </c>
      <c r="H10" s="56">
        <f>H11+H41</f>
        <v>3076036</v>
      </c>
      <c r="I10" s="56">
        <v>0</v>
      </c>
      <c r="J10" s="104">
        <f>SUM(J11+J41)</f>
        <v>2668172.3800000004</v>
      </c>
      <c r="K10" s="70">
        <f>J10/G10*100</f>
        <v>104.90180643826426</v>
      </c>
      <c r="L10" s="70">
        <f>J10/H10*100</f>
        <v>86.740609667767231</v>
      </c>
    </row>
    <row r="11" spans="2:12" ht="15.75" customHeight="1" x14ac:dyDescent="0.25">
      <c r="B11" s="5">
        <v>6</v>
      </c>
      <c r="C11" s="5"/>
      <c r="D11" s="5"/>
      <c r="E11" s="5"/>
      <c r="F11" s="5" t="s">
        <v>2</v>
      </c>
      <c r="G11" s="62">
        <f>SUM(G12+G19+G22+G25+G31+G35)</f>
        <v>2537309.96</v>
      </c>
      <c r="H11" s="62">
        <f>H12+H22+H25+H32+H35</f>
        <v>3054236</v>
      </c>
      <c r="I11" s="62">
        <v>0</v>
      </c>
      <c r="J11" s="70">
        <f>SUM(J12+J19+J22+J25+J31+J35)</f>
        <v>2620307.64</v>
      </c>
      <c r="K11" s="63">
        <f>J11/G11*100</f>
        <v>103.27108951245359</v>
      </c>
      <c r="L11" s="63">
        <f>J11/H11*100</f>
        <v>85.792572676112783</v>
      </c>
    </row>
    <row r="12" spans="2:12" ht="25.5" x14ac:dyDescent="0.25">
      <c r="B12" s="5"/>
      <c r="C12" s="10">
        <v>63</v>
      </c>
      <c r="D12" s="10">
        <v>63</v>
      </c>
      <c r="E12" s="10"/>
      <c r="F12" s="10" t="s">
        <v>22</v>
      </c>
      <c r="G12" s="62">
        <f>SUM(G13+G15+G18)</f>
        <v>2244996.46</v>
      </c>
      <c r="H12" s="62">
        <f>H13+H15+H18</f>
        <v>2727697</v>
      </c>
      <c r="I12" s="62">
        <v>0</v>
      </c>
      <c r="J12" s="94">
        <f>SUM(J13+J15+J18)</f>
        <v>2326742.9</v>
      </c>
      <c r="K12" s="63">
        <f>J12/G12*100</f>
        <v>103.64127255683957</v>
      </c>
      <c r="L12" s="63">
        <f>J12/H12*100</f>
        <v>85.300636397664391</v>
      </c>
    </row>
    <row r="13" spans="2:12" x14ac:dyDescent="0.25">
      <c r="B13" s="6"/>
      <c r="C13" s="6"/>
      <c r="D13" s="98">
        <v>634</v>
      </c>
      <c r="E13" s="6"/>
      <c r="F13" s="6" t="s">
        <v>79</v>
      </c>
      <c r="G13" s="62">
        <v>23954.04</v>
      </c>
      <c r="H13" s="62">
        <f>SUM(H14)</f>
        <v>0</v>
      </c>
      <c r="I13" s="62">
        <v>0</v>
      </c>
      <c r="J13" s="91">
        <v>0</v>
      </c>
      <c r="K13" s="63">
        <v>0</v>
      </c>
      <c r="L13" s="63">
        <v>0</v>
      </c>
    </row>
    <row r="14" spans="2:12" x14ac:dyDescent="0.25">
      <c r="B14" s="6"/>
      <c r="C14" s="6"/>
      <c r="D14" s="97"/>
      <c r="E14" s="6">
        <v>6341</v>
      </c>
      <c r="F14" s="6" t="s">
        <v>78</v>
      </c>
      <c r="G14" s="62">
        <v>23954.04</v>
      </c>
      <c r="H14" s="62">
        <v>0</v>
      </c>
      <c r="I14" s="62">
        <v>0</v>
      </c>
      <c r="J14" s="94">
        <v>0</v>
      </c>
      <c r="K14" s="63">
        <v>0</v>
      </c>
      <c r="L14" s="63">
        <v>0</v>
      </c>
    </row>
    <row r="15" spans="2:12" x14ac:dyDescent="0.25">
      <c r="B15" s="6"/>
      <c r="C15" s="6"/>
      <c r="D15" s="6">
        <v>636</v>
      </c>
      <c r="E15" s="6"/>
      <c r="F15" s="6" t="s">
        <v>80</v>
      </c>
      <c r="G15" s="62">
        <f>SUM(G16:G17)</f>
        <v>2219845.16</v>
      </c>
      <c r="H15" s="62">
        <v>2727697</v>
      </c>
      <c r="I15" s="62">
        <v>0</v>
      </c>
      <c r="J15" s="94">
        <f>SUM(J16:J17)</f>
        <v>2326742.9</v>
      </c>
      <c r="K15" s="63">
        <f t="shared" ref="K15:K41" si="0">J15/G15*100</f>
        <v>104.81554938723743</v>
      </c>
      <c r="L15" s="63">
        <v>0</v>
      </c>
    </row>
    <row r="16" spans="2:12" x14ac:dyDescent="0.25">
      <c r="B16" s="6"/>
      <c r="C16" s="6"/>
      <c r="D16" s="6"/>
      <c r="E16" s="6">
        <v>6361</v>
      </c>
      <c r="F16" s="6" t="s">
        <v>80</v>
      </c>
      <c r="G16" s="62">
        <v>2216600.16</v>
      </c>
      <c r="H16" s="62">
        <v>0</v>
      </c>
      <c r="I16" s="62">
        <v>0</v>
      </c>
      <c r="J16" s="94">
        <v>2297765.75</v>
      </c>
      <c r="K16" s="63">
        <f t="shared" si="0"/>
        <v>103.66171542638524</v>
      </c>
      <c r="L16" s="63">
        <v>0</v>
      </c>
    </row>
    <row r="17" spans="2:12" x14ac:dyDescent="0.25">
      <c r="B17" s="6"/>
      <c r="C17" s="6"/>
      <c r="D17" s="6"/>
      <c r="E17" s="6">
        <v>6362</v>
      </c>
      <c r="F17" s="6" t="s">
        <v>374</v>
      </c>
      <c r="G17" s="62">
        <v>3245</v>
      </c>
      <c r="H17" s="62">
        <v>0</v>
      </c>
      <c r="I17" s="62">
        <v>0</v>
      </c>
      <c r="J17" s="94">
        <v>28977.15</v>
      </c>
      <c r="K17" s="63">
        <v>0</v>
      </c>
      <c r="L17" s="63">
        <v>0</v>
      </c>
    </row>
    <row r="18" spans="2:12" x14ac:dyDescent="0.25">
      <c r="B18" s="6"/>
      <c r="C18" s="6"/>
      <c r="D18" s="6">
        <v>639</v>
      </c>
      <c r="E18" s="6"/>
      <c r="F18" s="6" t="s">
        <v>377</v>
      </c>
      <c r="G18" s="62">
        <v>1197.26</v>
      </c>
      <c r="H18" s="62">
        <v>0</v>
      </c>
      <c r="I18" s="62">
        <v>0</v>
      </c>
      <c r="J18" s="94">
        <v>0</v>
      </c>
      <c r="K18" s="63">
        <v>0</v>
      </c>
      <c r="L18" s="63">
        <v>0</v>
      </c>
    </row>
    <row r="19" spans="2:12" x14ac:dyDescent="0.25">
      <c r="B19" s="6"/>
      <c r="C19" s="6">
        <v>64</v>
      </c>
      <c r="D19" s="6">
        <v>64</v>
      </c>
      <c r="E19" s="6"/>
      <c r="F19" s="6" t="s">
        <v>91</v>
      </c>
      <c r="G19" s="62">
        <f>SUM(G20+G21)</f>
        <v>80.180000000000007</v>
      </c>
      <c r="H19" s="62">
        <v>0</v>
      </c>
      <c r="I19" s="62">
        <v>0</v>
      </c>
      <c r="J19" s="94">
        <v>240.29</v>
      </c>
      <c r="K19" s="63">
        <f t="shared" si="0"/>
        <v>299.68820154652025</v>
      </c>
      <c r="L19" s="63">
        <v>0</v>
      </c>
    </row>
    <row r="20" spans="2:12" x14ac:dyDescent="0.25">
      <c r="B20" s="6"/>
      <c r="C20" s="6"/>
      <c r="D20" s="6">
        <v>641</v>
      </c>
      <c r="E20" s="6"/>
      <c r="F20" s="6" t="s">
        <v>92</v>
      </c>
      <c r="G20" s="62">
        <v>0.18</v>
      </c>
      <c r="H20" s="62">
        <v>0</v>
      </c>
      <c r="I20" s="62">
        <v>0</v>
      </c>
      <c r="J20" s="94">
        <v>0.28999999999999998</v>
      </c>
      <c r="K20" s="63">
        <f t="shared" si="0"/>
        <v>161.11111111111111</v>
      </c>
      <c r="L20" s="63">
        <v>0</v>
      </c>
    </row>
    <row r="21" spans="2:12" x14ac:dyDescent="0.25">
      <c r="B21" s="6"/>
      <c r="C21" s="6"/>
      <c r="D21" s="6">
        <v>642</v>
      </c>
      <c r="E21" s="6"/>
      <c r="F21" s="6" t="s">
        <v>337</v>
      </c>
      <c r="G21" s="62">
        <v>80</v>
      </c>
      <c r="H21" s="62">
        <v>0</v>
      </c>
      <c r="I21" s="62">
        <v>0</v>
      </c>
      <c r="J21" s="94">
        <v>240</v>
      </c>
      <c r="K21" s="63">
        <f t="shared" si="0"/>
        <v>300</v>
      </c>
      <c r="L21" s="63">
        <v>0</v>
      </c>
    </row>
    <row r="22" spans="2:12" x14ac:dyDescent="0.25">
      <c r="B22" s="6"/>
      <c r="C22" s="6">
        <v>65</v>
      </c>
      <c r="D22" s="6">
        <v>65</v>
      </c>
      <c r="E22" s="6"/>
      <c r="F22" s="6" t="s">
        <v>81</v>
      </c>
      <c r="G22" s="62">
        <f>SUM(G23)</f>
        <v>861.67</v>
      </c>
      <c r="H22" s="62">
        <v>1500</v>
      </c>
      <c r="I22" s="62">
        <v>0</v>
      </c>
      <c r="J22" s="94">
        <f>SUM(J23)</f>
        <v>908.93</v>
      </c>
      <c r="K22" s="63">
        <f t="shared" si="0"/>
        <v>105.48469831838175</v>
      </c>
      <c r="L22" s="63">
        <f t="shared" ref="L22:L31" si="1">J22/H22*100</f>
        <v>60.595333333333336</v>
      </c>
    </row>
    <row r="23" spans="2:12" x14ac:dyDescent="0.25">
      <c r="B23" s="6"/>
      <c r="C23" s="6"/>
      <c r="D23" s="6">
        <v>652</v>
      </c>
      <c r="E23" s="6"/>
      <c r="F23" s="6" t="s">
        <v>82</v>
      </c>
      <c r="G23" s="62">
        <f>SUM(G24)</f>
        <v>861.67</v>
      </c>
      <c r="H23" s="62">
        <v>1500</v>
      </c>
      <c r="I23" s="62">
        <v>0</v>
      </c>
      <c r="J23" s="94">
        <f>SUM(J24)</f>
        <v>908.93</v>
      </c>
      <c r="K23" s="63">
        <f t="shared" si="0"/>
        <v>105.48469831838175</v>
      </c>
      <c r="L23" s="63">
        <v>0</v>
      </c>
    </row>
    <row r="24" spans="2:12" x14ac:dyDescent="0.25">
      <c r="B24" s="6"/>
      <c r="C24" s="6"/>
      <c r="D24" s="6"/>
      <c r="E24" s="6">
        <v>6526</v>
      </c>
      <c r="F24" s="6" t="s">
        <v>83</v>
      </c>
      <c r="G24" s="62">
        <v>861.67</v>
      </c>
      <c r="H24" s="62">
        <v>0</v>
      </c>
      <c r="I24" s="62">
        <v>0</v>
      </c>
      <c r="J24" s="94">
        <v>908.93</v>
      </c>
      <c r="K24" s="63">
        <f t="shared" si="0"/>
        <v>105.48469831838175</v>
      </c>
      <c r="L24" s="63">
        <v>0</v>
      </c>
    </row>
    <row r="25" spans="2:12" ht="25.5" x14ac:dyDescent="0.25">
      <c r="B25" s="6"/>
      <c r="C25" s="6">
        <v>66</v>
      </c>
      <c r="D25" s="7">
        <v>66</v>
      </c>
      <c r="E25" s="7"/>
      <c r="F25" s="10" t="s">
        <v>23</v>
      </c>
      <c r="G25" s="62">
        <f>SUM(G26+G28)</f>
        <v>1617</v>
      </c>
      <c r="H25" s="62">
        <v>2420</v>
      </c>
      <c r="I25" s="62">
        <v>0</v>
      </c>
      <c r="J25" s="94">
        <f>SUM(J26+J28)</f>
        <v>2762</v>
      </c>
      <c r="K25" s="63">
        <f t="shared" si="0"/>
        <v>170.81014223871367</v>
      </c>
      <c r="L25" s="63">
        <f t="shared" si="1"/>
        <v>114.13223140495867</v>
      </c>
    </row>
    <row r="26" spans="2:12" ht="25.5" x14ac:dyDescent="0.25">
      <c r="B26" s="6"/>
      <c r="C26" s="25"/>
      <c r="D26" s="7">
        <v>661</v>
      </c>
      <c r="E26" s="7"/>
      <c r="F26" s="10" t="s">
        <v>24</v>
      </c>
      <c r="G26" s="62">
        <f>SUM(G27)</f>
        <v>1467</v>
      </c>
      <c r="H26" s="62">
        <v>1000</v>
      </c>
      <c r="I26" s="62">
        <v>0</v>
      </c>
      <c r="J26" s="94">
        <f>SUM(J27)</f>
        <v>1415</v>
      </c>
      <c r="K26" s="63">
        <f t="shared" si="0"/>
        <v>96.455351056578053</v>
      </c>
      <c r="L26" s="63">
        <v>0</v>
      </c>
    </row>
    <row r="27" spans="2:12" x14ac:dyDescent="0.25">
      <c r="B27" s="6"/>
      <c r="C27" s="25"/>
      <c r="D27" s="7"/>
      <c r="E27" s="7">
        <v>6615</v>
      </c>
      <c r="F27" s="10" t="s">
        <v>77</v>
      </c>
      <c r="G27" s="62">
        <v>1467</v>
      </c>
      <c r="H27" s="62">
        <v>0</v>
      </c>
      <c r="I27" s="62">
        <v>0</v>
      </c>
      <c r="J27" s="94">
        <v>1415</v>
      </c>
      <c r="K27" s="63">
        <f t="shared" si="0"/>
        <v>96.455351056578053</v>
      </c>
      <c r="L27" s="63">
        <v>0</v>
      </c>
    </row>
    <row r="28" spans="2:12" x14ac:dyDescent="0.25">
      <c r="B28" s="6"/>
      <c r="C28" s="25"/>
      <c r="D28" s="7">
        <v>663</v>
      </c>
      <c r="E28" s="7"/>
      <c r="F28" s="10" t="s">
        <v>84</v>
      </c>
      <c r="G28" s="62">
        <v>150</v>
      </c>
      <c r="H28" s="62">
        <v>1420</v>
      </c>
      <c r="I28" s="62">
        <v>0</v>
      </c>
      <c r="J28" s="94">
        <f>SUM(J29:J30)</f>
        <v>1347</v>
      </c>
      <c r="K28" s="63">
        <f t="shared" si="0"/>
        <v>898</v>
      </c>
      <c r="L28" s="63">
        <v>0</v>
      </c>
    </row>
    <row r="29" spans="2:12" x14ac:dyDescent="0.25">
      <c r="B29" s="6"/>
      <c r="C29" s="25"/>
      <c r="D29" s="7"/>
      <c r="E29" s="7">
        <v>6631</v>
      </c>
      <c r="F29" s="10" t="s">
        <v>85</v>
      </c>
      <c r="G29" s="62">
        <v>150</v>
      </c>
      <c r="H29" s="62">
        <v>0</v>
      </c>
      <c r="I29" s="62">
        <v>0</v>
      </c>
      <c r="J29" s="94">
        <v>0</v>
      </c>
      <c r="K29" s="63">
        <f t="shared" si="0"/>
        <v>0</v>
      </c>
      <c r="L29" s="63">
        <v>0</v>
      </c>
    </row>
    <row r="30" spans="2:12" x14ac:dyDescent="0.25">
      <c r="B30" s="6"/>
      <c r="C30" s="25"/>
      <c r="D30" s="7"/>
      <c r="E30" s="7">
        <v>6632</v>
      </c>
      <c r="F30" s="10" t="s">
        <v>86</v>
      </c>
      <c r="G30" s="62">
        <v>0</v>
      </c>
      <c r="H30" s="62">
        <v>0</v>
      </c>
      <c r="I30" s="62">
        <v>0</v>
      </c>
      <c r="J30" s="94">
        <v>1347</v>
      </c>
      <c r="K30" s="63">
        <v>0</v>
      </c>
      <c r="L30" s="63">
        <v>0</v>
      </c>
    </row>
    <row r="31" spans="2:12" x14ac:dyDescent="0.25">
      <c r="B31" s="6"/>
      <c r="C31" s="25">
        <v>67</v>
      </c>
      <c r="D31" s="7">
        <v>67</v>
      </c>
      <c r="E31" s="7"/>
      <c r="F31" s="10" t="s">
        <v>87</v>
      </c>
      <c r="G31" s="62">
        <f>SUM(G32)</f>
        <v>289754.65000000002</v>
      </c>
      <c r="H31" s="62">
        <v>322619</v>
      </c>
      <c r="I31" s="62">
        <v>0</v>
      </c>
      <c r="J31" s="94">
        <f>SUM(J32)</f>
        <v>289653.52</v>
      </c>
      <c r="K31" s="63">
        <f t="shared" si="0"/>
        <v>99.965098057960404</v>
      </c>
      <c r="L31" s="63">
        <f t="shared" si="1"/>
        <v>89.781916130172121</v>
      </c>
    </row>
    <row r="32" spans="2:12" ht="25.5" x14ac:dyDescent="0.25">
      <c r="B32" s="6"/>
      <c r="C32" s="6"/>
      <c r="D32" s="7">
        <v>671</v>
      </c>
      <c r="E32" s="7"/>
      <c r="F32" s="10" t="s">
        <v>88</v>
      </c>
      <c r="G32" s="62">
        <f>SUM(G33:G34)</f>
        <v>289754.65000000002</v>
      </c>
      <c r="H32" s="62">
        <v>322619</v>
      </c>
      <c r="I32" s="62">
        <v>0</v>
      </c>
      <c r="J32" s="94">
        <f>SUM(J33:J34)</f>
        <v>289653.52</v>
      </c>
      <c r="K32" s="63">
        <f t="shared" si="0"/>
        <v>99.965098057960404</v>
      </c>
      <c r="L32" s="63">
        <v>0</v>
      </c>
    </row>
    <row r="33" spans="2:12" x14ac:dyDescent="0.25">
      <c r="B33" s="6"/>
      <c r="C33" s="6"/>
      <c r="D33" s="7"/>
      <c r="E33" s="7">
        <v>6711</v>
      </c>
      <c r="F33" s="10" t="s">
        <v>89</v>
      </c>
      <c r="G33" s="62">
        <v>289754.65000000002</v>
      </c>
      <c r="H33" s="62">
        <v>0</v>
      </c>
      <c r="I33" s="62">
        <v>0</v>
      </c>
      <c r="J33" s="94">
        <v>289653.52</v>
      </c>
      <c r="K33" s="63">
        <f t="shared" si="0"/>
        <v>99.965098057960404</v>
      </c>
      <c r="L33" s="63">
        <v>0</v>
      </c>
    </row>
    <row r="34" spans="2:12" x14ac:dyDescent="0.25">
      <c r="B34" s="6"/>
      <c r="C34" s="6"/>
      <c r="D34" s="7"/>
      <c r="E34" s="7">
        <v>6712</v>
      </c>
      <c r="F34" s="10" t="s">
        <v>90</v>
      </c>
      <c r="G34" s="62">
        <v>0</v>
      </c>
      <c r="H34" s="62">
        <v>0</v>
      </c>
      <c r="I34" s="62">
        <v>0</v>
      </c>
      <c r="J34" s="94">
        <v>0</v>
      </c>
      <c r="K34" s="63">
        <v>0</v>
      </c>
      <c r="L34" s="63">
        <v>0</v>
      </c>
    </row>
    <row r="35" spans="2:12" x14ac:dyDescent="0.25">
      <c r="B35" s="6"/>
      <c r="C35" s="6">
        <v>68</v>
      </c>
      <c r="D35" s="7">
        <v>68</v>
      </c>
      <c r="E35" s="7"/>
      <c r="F35" s="10" t="s">
        <v>93</v>
      </c>
      <c r="G35" s="62">
        <v>0</v>
      </c>
      <c r="H35" s="62">
        <v>0</v>
      </c>
      <c r="I35" s="62">
        <v>0</v>
      </c>
      <c r="J35" s="94">
        <v>0</v>
      </c>
      <c r="K35" s="63">
        <v>0</v>
      </c>
      <c r="L35" s="63">
        <v>0</v>
      </c>
    </row>
    <row r="36" spans="2:12" x14ac:dyDescent="0.25">
      <c r="B36" s="6"/>
      <c r="C36" s="6"/>
      <c r="D36" s="7">
        <v>681</v>
      </c>
      <c r="E36" s="7"/>
      <c r="F36" s="10" t="s">
        <v>94</v>
      </c>
      <c r="G36" s="62">
        <v>0</v>
      </c>
      <c r="H36" s="62">
        <v>0</v>
      </c>
      <c r="I36" s="62">
        <v>0</v>
      </c>
      <c r="J36" s="94">
        <v>0</v>
      </c>
      <c r="K36" s="63">
        <v>0</v>
      </c>
      <c r="L36" s="63">
        <v>0</v>
      </c>
    </row>
    <row r="37" spans="2:12" s="36" customFormat="1" x14ac:dyDescent="0.25">
      <c r="B37" s="25">
        <v>7</v>
      </c>
      <c r="C37" s="25"/>
      <c r="D37" s="35"/>
      <c r="E37" s="35"/>
      <c r="F37" s="5" t="s">
        <v>3</v>
      </c>
      <c r="G37" s="62">
        <v>0</v>
      </c>
      <c r="H37" s="62">
        <v>0</v>
      </c>
      <c r="I37" s="62">
        <v>0</v>
      </c>
      <c r="J37" s="94">
        <v>0</v>
      </c>
      <c r="K37" s="63">
        <v>0</v>
      </c>
      <c r="L37" s="63">
        <v>0</v>
      </c>
    </row>
    <row r="38" spans="2:12" x14ac:dyDescent="0.25">
      <c r="B38" s="6"/>
      <c r="C38" s="6">
        <v>72</v>
      </c>
      <c r="D38" s="7"/>
      <c r="E38" s="7"/>
      <c r="F38" s="30" t="s">
        <v>26</v>
      </c>
      <c r="G38" s="62">
        <v>0</v>
      </c>
      <c r="H38" s="62">
        <v>0</v>
      </c>
      <c r="I38" s="62">
        <v>0</v>
      </c>
      <c r="J38" s="94">
        <v>0</v>
      </c>
      <c r="K38" s="63">
        <v>0</v>
      </c>
      <c r="L38" s="63">
        <v>0</v>
      </c>
    </row>
    <row r="39" spans="2:12" x14ac:dyDescent="0.25">
      <c r="B39" s="6"/>
      <c r="C39" s="6"/>
      <c r="D39" s="6">
        <v>711</v>
      </c>
      <c r="E39" s="6"/>
      <c r="F39" s="30" t="s">
        <v>334</v>
      </c>
      <c r="G39" s="62">
        <v>0</v>
      </c>
      <c r="H39" s="62">
        <v>0</v>
      </c>
      <c r="I39" s="62">
        <v>0</v>
      </c>
      <c r="J39" s="94">
        <v>0</v>
      </c>
      <c r="K39" s="63">
        <v>0</v>
      </c>
      <c r="L39" s="63">
        <v>0</v>
      </c>
    </row>
    <row r="40" spans="2:12" x14ac:dyDescent="0.25">
      <c r="B40" s="6"/>
      <c r="C40" s="6"/>
      <c r="D40" s="6"/>
      <c r="E40" s="6">
        <v>7111</v>
      </c>
      <c r="F40" s="30" t="s">
        <v>335</v>
      </c>
      <c r="G40" s="62">
        <v>0</v>
      </c>
      <c r="H40" s="62">
        <v>0</v>
      </c>
      <c r="I40" s="62">
        <v>0</v>
      </c>
      <c r="J40" s="94">
        <v>0</v>
      </c>
      <c r="K40" s="63">
        <v>0</v>
      </c>
      <c r="L40" s="63">
        <v>0</v>
      </c>
    </row>
    <row r="41" spans="2:12" x14ac:dyDescent="0.25">
      <c r="B41" s="10"/>
      <c r="C41" s="10"/>
      <c r="D41" s="10">
        <v>922</v>
      </c>
      <c r="E41" s="10"/>
      <c r="F41" s="24" t="s">
        <v>141</v>
      </c>
      <c r="G41" s="62">
        <v>6185.21</v>
      </c>
      <c r="H41" s="62">
        <v>21800</v>
      </c>
      <c r="I41" s="62">
        <v>0</v>
      </c>
      <c r="J41" s="94">
        <v>47864.74</v>
      </c>
      <c r="K41" s="63">
        <f t="shared" si="0"/>
        <v>773.85796116865868</v>
      </c>
      <c r="L41" s="63">
        <v>0</v>
      </c>
    </row>
    <row r="42" spans="2:12" ht="38.25" x14ac:dyDescent="0.25">
      <c r="B42" s="157" t="s">
        <v>7</v>
      </c>
      <c r="C42" s="158"/>
      <c r="D42" s="158"/>
      <c r="E42" s="158"/>
      <c r="F42" s="159"/>
      <c r="G42" s="99" t="s">
        <v>367</v>
      </c>
      <c r="H42" s="99" t="s">
        <v>357</v>
      </c>
      <c r="I42" s="99" t="s">
        <v>358</v>
      </c>
      <c r="J42" s="99" t="s">
        <v>369</v>
      </c>
      <c r="K42" s="72" t="s">
        <v>17</v>
      </c>
      <c r="L42" s="72" t="s">
        <v>50</v>
      </c>
    </row>
    <row r="43" spans="2:12" ht="12.75" customHeight="1" x14ac:dyDescent="0.25">
      <c r="B43" s="157">
        <v>1</v>
      </c>
      <c r="C43" s="158"/>
      <c r="D43" s="158"/>
      <c r="E43" s="158"/>
      <c r="F43" s="159"/>
      <c r="G43" s="99">
        <v>2</v>
      </c>
      <c r="H43" s="99">
        <v>3</v>
      </c>
      <c r="I43" s="99">
        <v>4</v>
      </c>
      <c r="J43" s="99">
        <v>5</v>
      </c>
      <c r="K43" s="72" t="s">
        <v>19</v>
      </c>
      <c r="L43" s="72" t="s">
        <v>95</v>
      </c>
    </row>
    <row r="44" spans="2:12" s="43" customFormat="1" x14ac:dyDescent="0.25">
      <c r="B44" s="5"/>
      <c r="C44" s="5"/>
      <c r="D44" s="5"/>
      <c r="E44" s="5"/>
      <c r="F44" s="5" t="s">
        <v>8</v>
      </c>
      <c r="G44" s="56">
        <f>G95+G45</f>
        <v>2503967.0299999998</v>
      </c>
      <c r="H44" s="56">
        <f>H45+H95</f>
        <v>3076036</v>
      </c>
      <c r="I44" s="56">
        <v>0</v>
      </c>
      <c r="J44" s="104">
        <f>J95+J45</f>
        <v>2857405.95</v>
      </c>
      <c r="K44" s="94">
        <f>J44/G44*100</f>
        <v>114.11515869679802</v>
      </c>
      <c r="L44" s="70">
        <f>J44/H44</f>
        <v>0.92892474275333581</v>
      </c>
    </row>
    <row r="45" spans="2:12" x14ac:dyDescent="0.25">
      <c r="B45" s="5">
        <v>3</v>
      </c>
      <c r="C45" s="5"/>
      <c r="D45" s="5"/>
      <c r="E45" s="5"/>
      <c r="F45" s="5" t="s">
        <v>4</v>
      </c>
      <c r="G45" s="62">
        <f>G46+G55+G84+G88+G93</f>
        <v>2490557.6399999997</v>
      </c>
      <c r="H45" s="62">
        <f>H46+H55+H84+H88+H92</f>
        <v>3068761</v>
      </c>
      <c r="I45" s="62">
        <v>0</v>
      </c>
      <c r="J45" s="94">
        <f>J46+J55+J84+J88+J93</f>
        <v>2850058.02</v>
      </c>
      <c r="K45" s="95">
        <f t="shared" ref="K45:K105" si="2">J45/G45*100</f>
        <v>114.4345336251684</v>
      </c>
      <c r="L45" s="63">
        <f t="shared" ref="L45:L101" si="3">J45/H45</f>
        <v>0.92873248193652091</v>
      </c>
    </row>
    <row r="46" spans="2:12" x14ac:dyDescent="0.25">
      <c r="B46" s="5"/>
      <c r="C46" s="10">
        <v>31</v>
      </c>
      <c r="D46" s="10">
        <v>31</v>
      </c>
      <c r="E46" s="10"/>
      <c r="F46" s="10" t="s">
        <v>5</v>
      </c>
      <c r="G46" s="62">
        <f>SUM(G47+G51+G52)</f>
        <v>2082540.18</v>
      </c>
      <c r="H46" s="62">
        <f>H47+H51+H52</f>
        <v>2665702</v>
      </c>
      <c r="I46" s="62">
        <v>0</v>
      </c>
      <c r="J46" s="94">
        <f>SUM(J47+J51+J52)</f>
        <v>2462652.7400000002</v>
      </c>
      <c r="K46" s="95">
        <f t="shared" si="2"/>
        <v>118.2523517985617</v>
      </c>
      <c r="L46" s="63">
        <f t="shared" si="3"/>
        <v>0.92382897263084929</v>
      </c>
    </row>
    <row r="47" spans="2:12" x14ac:dyDescent="0.25">
      <c r="B47" s="6"/>
      <c r="C47" s="6"/>
      <c r="D47" s="6">
        <v>311</v>
      </c>
      <c r="E47" s="6"/>
      <c r="F47" s="6" t="s">
        <v>27</v>
      </c>
      <c r="G47" s="62">
        <f>SUM(G48:G50)</f>
        <v>1721436.21</v>
      </c>
      <c r="H47" s="62">
        <v>2228794</v>
      </c>
      <c r="I47" s="62">
        <v>0</v>
      </c>
      <c r="J47" s="94">
        <f>SUM(J48:J50)</f>
        <v>2035502.27</v>
      </c>
      <c r="K47" s="95">
        <f t="shared" si="2"/>
        <v>118.24442045401149</v>
      </c>
      <c r="L47" s="63">
        <f t="shared" si="3"/>
        <v>0.9132751927724142</v>
      </c>
    </row>
    <row r="48" spans="2:12" x14ac:dyDescent="0.25">
      <c r="B48" s="6"/>
      <c r="C48" s="6"/>
      <c r="D48" s="6"/>
      <c r="E48" s="6">
        <v>3111</v>
      </c>
      <c r="F48" s="6" t="s">
        <v>28</v>
      </c>
      <c r="G48" s="62">
        <v>1697384.75</v>
      </c>
      <c r="H48" s="62">
        <v>0</v>
      </c>
      <c r="I48" s="62">
        <v>0</v>
      </c>
      <c r="J48" s="94">
        <v>2010330.52</v>
      </c>
      <c r="K48" s="95">
        <f t="shared" si="2"/>
        <v>118.4369377655832</v>
      </c>
      <c r="L48" s="63">
        <v>0</v>
      </c>
    </row>
    <row r="49" spans="2:12" x14ac:dyDescent="0.25">
      <c r="B49" s="6"/>
      <c r="C49" s="6"/>
      <c r="D49" s="6"/>
      <c r="E49" s="6">
        <v>3113</v>
      </c>
      <c r="F49" s="6" t="s">
        <v>96</v>
      </c>
      <c r="G49" s="62">
        <v>10002.98</v>
      </c>
      <c r="H49" s="62">
        <v>0</v>
      </c>
      <c r="I49" s="62">
        <v>0</v>
      </c>
      <c r="J49" s="94">
        <v>7110.3</v>
      </c>
      <c r="K49" s="95">
        <f t="shared" si="2"/>
        <v>71.081817618349746</v>
      </c>
      <c r="L49" s="63">
        <v>0</v>
      </c>
    </row>
    <row r="50" spans="2:12" x14ac:dyDescent="0.25">
      <c r="B50" s="6"/>
      <c r="C50" s="6"/>
      <c r="D50" s="6"/>
      <c r="E50" s="6">
        <v>3114</v>
      </c>
      <c r="F50" s="6" t="s">
        <v>97</v>
      </c>
      <c r="G50" s="62">
        <v>14048.48</v>
      </c>
      <c r="H50" s="62">
        <v>0</v>
      </c>
      <c r="I50" s="62">
        <v>0</v>
      </c>
      <c r="J50" s="94">
        <v>18061.45</v>
      </c>
      <c r="K50" s="95">
        <f t="shared" si="2"/>
        <v>128.56515437969091</v>
      </c>
      <c r="L50" s="63">
        <v>0</v>
      </c>
    </row>
    <row r="51" spans="2:12" x14ac:dyDescent="0.25">
      <c r="B51" s="6"/>
      <c r="C51" s="6"/>
      <c r="D51" s="6">
        <v>312</v>
      </c>
      <c r="E51" s="6"/>
      <c r="F51" s="6" t="s">
        <v>98</v>
      </c>
      <c r="G51" s="62">
        <v>76694.14</v>
      </c>
      <c r="H51" s="62">
        <v>98041</v>
      </c>
      <c r="I51" s="62">
        <v>0</v>
      </c>
      <c r="J51" s="94">
        <v>92836.62</v>
      </c>
      <c r="K51" s="95">
        <f t="shared" si="2"/>
        <v>121.04786623854183</v>
      </c>
      <c r="L51" s="63">
        <f t="shared" si="3"/>
        <v>0.94691629012351974</v>
      </c>
    </row>
    <row r="52" spans="2:12" x14ac:dyDescent="0.25">
      <c r="B52" s="6"/>
      <c r="C52" s="6"/>
      <c r="D52" s="6">
        <v>313</v>
      </c>
      <c r="E52" s="6"/>
      <c r="F52" s="6" t="s">
        <v>99</v>
      </c>
      <c r="G52" s="62">
        <f>SUM(G53:G54)</f>
        <v>284409.83</v>
      </c>
      <c r="H52" s="62">
        <v>338867</v>
      </c>
      <c r="I52" s="62">
        <v>0</v>
      </c>
      <c r="J52" s="94">
        <f>SUM(J53:J54)</f>
        <v>334313.84999999998</v>
      </c>
      <c r="K52" s="95">
        <f t="shared" si="2"/>
        <v>117.54651729161398</v>
      </c>
      <c r="L52" s="63">
        <v>0</v>
      </c>
    </row>
    <row r="53" spans="2:12" x14ac:dyDescent="0.25">
      <c r="B53" s="6"/>
      <c r="C53" s="6"/>
      <c r="D53" s="6"/>
      <c r="E53" s="6">
        <v>3132</v>
      </c>
      <c r="F53" s="6" t="s">
        <v>100</v>
      </c>
      <c r="G53" s="62">
        <v>284409.83</v>
      </c>
      <c r="H53" s="62">
        <v>0</v>
      </c>
      <c r="I53" s="62">
        <v>0</v>
      </c>
      <c r="J53" s="94">
        <v>334313.84999999998</v>
      </c>
      <c r="K53" s="95">
        <f t="shared" si="2"/>
        <v>117.54651729161398</v>
      </c>
      <c r="L53" s="63">
        <v>0</v>
      </c>
    </row>
    <row r="54" spans="2:12" x14ac:dyDescent="0.25">
      <c r="B54" s="6"/>
      <c r="C54" s="6"/>
      <c r="D54" s="6"/>
      <c r="E54" s="6">
        <v>3133</v>
      </c>
      <c r="F54" s="6" t="s">
        <v>101</v>
      </c>
      <c r="G54" s="62">
        <v>0</v>
      </c>
      <c r="H54" s="62">
        <v>0</v>
      </c>
      <c r="I54" s="62">
        <v>0</v>
      </c>
      <c r="J54" s="94">
        <v>0</v>
      </c>
      <c r="K54" s="95">
        <v>0</v>
      </c>
      <c r="L54" s="63">
        <v>0</v>
      </c>
    </row>
    <row r="55" spans="2:12" x14ac:dyDescent="0.25">
      <c r="B55" s="6"/>
      <c r="C55" s="6">
        <v>32</v>
      </c>
      <c r="D55" s="7">
        <v>32</v>
      </c>
      <c r="E55" s="7"/>
      <c r="F55" s="6" t="s">
        <v>13</v>
      </c>
      <c r="G55" s="62">
        <f>SUM(G56+G61+G68+G77+G78)</f>
        <v>339574.24</v>
      </c>
      <c r="H55" s="62">
        <f>H56+H61+H68+H77+H78</f>
        <v>335039</v>
      </c>
      <c r="I55" s="62">
        <v>0</v>
      </c>
      <c r="J55" s="94">
        <f>SUM(J56+J61+J68+J77+J78)</f>
        <v>319588.73</v>
      </c>
      <c r="K55" s="95">
        <f t="shared" si="2"/>
        <v>94.114538841344384</v>
      </c>
      <c r="L55" s="63">
        <f t="shared" si="3"/>
        <v>0.95388515963813159</v>
      </c>
    </row>
    <row r="56" spans="2:12" x14ac:dyDescent="0.25">
      <c r="B56" s="6"/>
      <c r="C56" s="6"/>
      <c r="D56" s="6">
        <v>321</v>
      </c>
      <c r="E56" s="6"/>
      <c r="F56" s="6" t="s">
        <v>29</v>
      </c>
      <c r="G56" s="62">
        <f>SUM(G57:G60)</f>
        <v>37460.400000000001</v>
      </c>
      <c r="H56" s="62">
        <v>56486</v>
      </c>
      <c r="I56" s="62">
        <v>0</v>
      </c>
      <c r="J56" s="94">
        <f>SUM(J57:J60)</f>
        <v>38531.39</v>
      </c>
      <c r="K56" s="95">
        <f t="shared" si="2"/>
        <v>102.85899242933871</v>
      </c>
      <c r="L56" s="63">
        <f t="shared" si="3"/>
        <v>0.68214053039691247</v>
      </c>
    </row>
    <row r="57" spans="2:12" x14ac:dyDescent="0.25">
      <c r="B57" s="6"/>
      <c r="C57" s="25"/>
      <c r="D57" s="6"/>
      <c r="E57" s="6">
        <v>3211</v>
      </c>
      <c r="F57" s="30" t="s">
        <v>30</v>
      </c>
      <c r="G57" s="62">
        <v>5355.58</v>
      </c>
      <c r="H57" s="62">
        <v>0</v>
      </c>
      <c r="I57" s="62">
        <v>0</v>
      </c>
      <c r="J57" s="94">
        <v>6463.45</v>
      </c>
      <c r="K57" s="95">
        <f t="shared" si="2"/>
        <v>120.6862748759238</v>
      </c>
      <c r="L57" s="63">
        <v>0</v>
      </c>
    </row>
    <row r="58" spans="2:12" x14ac:dyDescent="0.25">
      <c r="B58" s="6"/>
      <c r="C58" s="25"/>
      <c r="D58" s="6"/>
      <c r="E58" s="7">
        <v>3212</v>
      </c>
      <c r="F58" s="7" t="s">
        <v>102</v>
      </c>
      <c r="G58" s="62">
        <v>32074.82</v>
      </c>
      <c r="H58" s="62">
        <v>0</v>
      </c>
      <c r="I58" s="62">
        <v>0</v>
      </c>
      <c r="J58" s="94">
        <v>31417.439999999999</v>
      </c>
      <c r="K58" s="95">
        <f t="shared" si="2"/>
        <v>97.950479535037132</v>
      </c>
      <c r="L58" s="63">
        <v>0</v>
      </c>
    </row>
    <row r="59" spans="2:12" x14ac:dyDescent="0.25">
      <c r="B59" s="6"/>
      <c r="C59" s="25"/>
      <c r="D59" s="6"/>
      <c r="E59" s="7">
        <v>3213</v>
      </c>
      <c r="F59" s="7" t="s">
        <v>103</v>
      </c>
      <c r="G59" s="62">
        <v>30</v>
      </c>
      <c r="H59" s="62">
        <v>0</v>
      </c>
      <c r="I59" s="62">
        <v>0</v>
      </c>
      <c r="J59" s="94">
        <v>0</v>
      </c>
      <c r="K59" s="95">
        <f t="shared" si="2"/>
        <v>0</v>
      </c>
      <c r="L59" s="63">
        <v>0</v>
      </c>
    </row>
    <row r="60" spans="2:12" x14ac:dyDescent="0.25">
      <c r="B60" s="6"/>
      <c r="C60" s="25"/>
      <c r="D60" s="6"/>
      <c r="E60" s="7">
        <v>3214</v>
      </c>
      <c r="F60" s="7" t="s">
        <v>104</v>
      </c>
      <c r="G60" s="62">
        <v>0</v>
      </c>
      <c r="H60" s="62">
        <v>0</v>
      </c>
      <c r="I60" s="62">
        <v>0</v>
      </c>
      <c r="J60" s="94">
        <v>650.5</v>
      </c>
      <c r="K60" s="95">
        <v>0</v>
      </c>
      <c r="L60" s="63">
        <v>0</v>
      </c>
    </row>
    <row r="61" spans="2:12" x14ac:dyDescent="0.25">
      <c r="B61" s="6"/>
      <c r="C61" s="25"/>
      <c r="D61" s="7">
        <v>322</v>
      </c>
      <c r="F61" s="55" t="s">
        <v>105</v>
      </c>
      <c r="G61" s="68">
        <f>SUM(G62:G66)</f>
        <v>169291.6</v>
      </c>
      <c r="H61" s="100">
        <v>175506</v>
      </c>
      <c r="I61" s="62">
        <v>0</v>
      </c>
      <c r="J61" s="101">
        <f>SUM(J62:J67)</f>
        <v>176488.09999999998</v>
      </c>
      <c r="K61" s="95">
        <f t="shared" si="2"/>
        <v>104.25094924969696</v>
      </c>
      <c r="L61" s="63">
        <f t="shared" si="3"/>
        <v>1.005595820085923</v>
      </c>
    </row>
    <row r="62" spans="2:12" x14ac:dyDescent="0.25">
      <c r="B62" s="6"/>
      <c r="C62" s="25"/>
      <c r="D62" s="7"/>
      <c r="E62" s="7">
        <v>3221</v>
      </c>
      <c r="F62" s="7" t="s">
        <v>106</v>
      </c>
      <c r="G62" s="62">
        <v>12536.12</v>
      </c>
      <c r="H62" s="62">
        <v>0</v>
      </c>
      <c r="I62" s="62">
        <v>0</v>
      </c>
      <c r="J62" s="94">
        <v>16964.55</v>
      </c>
      <c r="K62" s="95">
        <f t="shared" si="2"/>
        <v>135.32536382868062</v>
      </c>
      <c r="L62" s="63">
        <v>0</v>
      </c>
    </row>
    <row r="63" spans="2:12" x14ac:dyDescent="0.25">
      <c r="B63" s="6"/>
      <c r="C63" s="25"/>
      <c r="D63" s="7"/>
      <c r="E63" s="7">
        <v>3222</v>
      </c>
      <c r="F63" s="7" t="s">
        <v>107</v>
      </c>
      <c r="G63" s="62">
        <v>121091.53</v>
      </c>
      <c r="H63" s="62">
        <v>0</v>
      </c>
      <c r="I63" s="62">
        <v>0</v>
      </c>
      <c r="J63" s="94">
        <v>124988.37</v>
      </c>
      <c r="K63" s="95">
        <f t="shared" si="2"/>
        <v>103.21809460992029</v>
      </c>
      <c r="L63" s="63">
        <v>0</v>
      </c>
    </row>
    <row r="64" spans="2:12" x14ac:dyDescent="0.25">
      <c r="B64" s="6"/>
      <c r="C64" s="6"/>
      <c r="D64" s="7"/>
      <c r="E64" s="55">
        <v>3223</v>
      </c>
      <c r="F64" s="55" t="s">
        <v>108</v>
      </c>
      <c r="G64" s="68">
        <v>33118.86</v>
      </c>
      <c r="H64" s="68">
        <v>0</v>
      </c>
      <c r="I64" s="62">
        <v>0</v>
      </c>
      <c r="J64" s="101">
        <v>27303.919999999998</v>
      </c>
      <c r="K64" s="95">
        <f t="shared" si="2"/>
        <v>82.442209665429303</v>
      </c>
      <c r="L64" s="63">
        <v>0</v>
      </c>
    </row>
    <row r="65" spans="2:12" x14ac:dyDescent="0.25">
      <c r="B65" s="6"/>
      <c r="C65" s="6"/>
      <c r="D65" s="7"/>
      <c r="E65" s="7">
        <v>3224</v>
      </c>
      <c r="F65" s="7" t="s">
        <v>109</v>
      </c>
      <c r="G65" s="62">
        <v>1680.22</v>
      </c>
      <c r="H65" s="62">
        <v>0</v>
      </c>
      <c r="I65" s="62">
        <v>0</v>
      </c>
      <c r="J65" s="94">
        <v>5064.63</v>
      </c>
      <c r="K65" s="95">
        <f t="shared" si="2"/>
        <v>301.42659889776337</v>
      </c>
      <c r="L65" s="63">
        <v>0</v>
      </c>
    </row>
    <row r="66" spans="2:12" x14ac:dyDescent="0.25">
      <c r="B66" s="6"/>
      <c r="C66" s="6"/>
      <c r="D66" s="7"/>
      <c r="E66" s="7">
        <v>3225</v>
      </c>
      <c r="F66" s="7" t="s">
        <v>110</v>
      </c>
      <c r="G66" s="62">
        <v>864.87</v>
      </c>
      <c r="H66" s="62">
        <v>0</v>
      </c>
      <c r="I66" s="62">
        <v>0</v>
      </c>
      <c r="J66" s="94">
        <v>2029.23</v>
      </c>
      <c r="K66" s="95">
        <f t="shared" si="2"/>
        <v>234.6283256443165</v>
      </c>
      <c r="L66" s="63">
        <v>0</v>
      </c>
    </row>
    <row r="67" spans="2:12" x14ac:dyDescent="0.25">
      <c r="B67" s="6"/>
      <c r="C67" s="6"/>
      <c r="D67" s="7"/>
      <c r="E67" s="7">
        <v>3227</v>
      </c>
      <c r="F67" s="7" t="s">
        <v>375</v>
      </c>
      <c r="G67" s="62">
        <v>0</v>
      </c>
      <c r="H67" s="62">
        <v>0</v>
      </c>
      <c r="I67" s="62">
        <v>0</v>
      </c>
      <c r="J67" s="94">
        <v>137.4</v>
      </c>
      <c r="K67" s="95">
        <v>0</v>
      </c>
      <c r="L67" s="63">
        <v>0</v>
      </c>
    </row>
    <row r="68" spans="2:12" x14ac:dyDescent="0.25">
      <c r="B68" s="6"/>
      <c r="C68" s="6"/>
      <c r="D68" s="7">
        <v>323</v>
      </c>
      <c r="E68" s="7"/>
      <c r="F68" s="7" t="s">
        <v>111</v>
      </c>
      <c r="G68" s="62">
        <f>SUM(G69:G76)</f>
        <v>128041.34999999999</v>
      </c>
      <c r="H68" s="62">
        <v>95575</v>
      </c>
      <c r="I68" s="62">
        <v>0</v>
      </c>
      <c r="J68" s="94">
        <f>SUM(J69:J76)</f>
        <v>100122.98000000001</v>
      </c>
      <c r="K68" s="95">
        <f t="shared" si="2"/>
        <v>78.195817210612049</v>
      </c>
      <c r="L68" s="63">
        <f t="shared" si="3"/>
        <v>1.047585456447816</v>
      </c>
    </row>
    <row r="69" spans="2:12" x14ac:dyDescent="0.25">
      <c r="B69" s="6"/>
      <c r="C69" s="6"/>
      <c r="D69" s="7"/>
      <c r="E69" s="7">
        <v>3231</v>
      </c>
      <c r="F69" s="7" t="s">
        <v>112</v>
      </c>
      <c r="G69" s="62">
        <v>45448.14</v>
      </c>
      <c r="H69" s="62">
        <v>0</v>
      </c>
      <c r="I69" s="62">
        <v>0</v>
      </c>
      <c r="J69" s="94">
        <v>44545.24</v>
      </c>
      <c r="K69" s="95">
        <f t="shared" si="2"/>
        <v>98.013340039878415</v>
      </c>
      <c r="L69" s="63">
        <v>0</v>
      </c>
    </row>
    <row r="70" spans="2:12" x14ac:dyDescent="0.25">
      <c r="B70" s="6"/>
      <c r="C70" s="6"/>
      <c r="D70" s="7"/>
      <c r="E70" s="7">
        <v>3232</v>
      </c>
      <c r="F70" s="7" t="s">
        <v>113</v>
      </c>
      <c r="G70" s="62">
        <v>34189.660000000003</v>
      </c>
      <c r="H70" s="62">
        <v>0</v>
      </c>
      <c r="I70" s="62">
        <v>0</v>
      </c>
      <c r="J70" s="94">
        <v>9774.25</v>
      </c>
      <c r="K70" s="95">
        <f t="shared" si="2"/>
        <v>28.588321732360019</v>
      </c>
      <c r="L70" s="63">
        <v>0</v>
      </c>
    </row>
    <row r="71" spans="2:12" x14ac:dyDescent="0.25">
      <c r="B71" s="6"/>
      <c r="C71" s="6"/>
      <c r="D71" s="7"/>
      <c r="E71" s="7">
        <v>3233</v>
      </c>
      <c r="F71" s="7" t="s">
        <v>373</v>
      </c>
      <c r="G71" s="62">
        <v>486.45</v>
      </c>
      <c r="H71" s="62">
        <v>0</v>
      </c>
      <c r="I71" s="62">
        <v>0</v>
      </c>
      <c r="J71" s="94">
        <v>907.5</v>
      </c>
      <c r="K71" s="95">
        <f t="shared" si="2"/>
        <v>186.55565834104223</v>
      </c>
      <c r="L71" s="63">
        <v>0</v>
      </c>
    </row>
    <row r="72" spans="2:12" x14ac:dyDescent="0.25">
      <c r="B72" s="6"/>
      <c r="C72" s="6"/>
      <c r="D72" s="7"/>
      <c r="E72" s="7">
        <v>3234</v>
      </c>
      <c r="F72" s="7" t="s">
        <v>114</v>
      </c>
      <c r="G72" s="62">
        <v>18646.400000000001</v>
      </c>
      <c r="H72" s="62">
        <v>0</v>
      </c>
      <c r="I72" s="62">
        <v>0</v>
      </c>
      <c r="J72" s="94">
        <v>19643.48</v>
      </c>
      <c r="K72" s="95">
        <f t="shared" si="2"/>
        <v>105.34730564613007</v>
      </c>
      <c r="L72" s="63">
        <v>0</v>
      </c>
    </row>
    <row r="73" spans="2:12" x14ac:dyDescent="0.25">
      <c r="B73" s="6"/>
      <c r="C73" s="6"/>
      <c r="D73" s="7"/>
      <c r="E73" s="7">
        <v>3236</v>
      </c>
      <c r="F73" s="7" t="s">
        <v>115</v>
      </c>
      <c r="G73" s="62">
        <v>368.41</v>
      </c>
      <c r="H73" s="62">
        <v>0</v>
      </c>
      <c r="I73" s="62">
        <v>0</v>
      </c>
      <c r="J73" s="94">
        <v>5109.26</v>
      </c>
      <c r="K73" s="95">
        <f t="shared" si="2"/>
        <v>1386.8407480795852</v>
      </c>
      <c r="L73" s="63">
        <v>0</v>
      </c>
    </row>
    <row r="74" spans="2:12" x14ac:dyDescent="0.25">
      <c r="B74" s="6"/>
      <c r="C74" s="6"/>
      <c r="D74" s="7"/>
      <c r="E74" s="7">
        <v>3237</v>
      </c>
      <c r="F74" s="7" t="s">
        <v>116</v>
      </c>
      <c r="G74" s="62">
        <v>13031.31</v>
      </c>
      <c r="H74" s="62">
        <v>0</v>
      </c>
      <c r="I74" s="62">
        <v>0</v>
      </c>
      <c r="J74" s="94">
        <v>2939.6</v>
      </c>
      <c r="K74" s="95">
        <f t="shared" si="2"/>
        <v>22.557977670702332</v>
      </c>
      <c r="L74" s="63">
        <v>0</v>
      </c>
    </row>
    <row r="75" spans="2:12" x14ac:dyDescent="0.25">
      <c r="B75" s="6"/>
      <c r="C75" s="6"/>
      <c r="D75" s="7"/>
      <c r="E75" s="7">
        <v>3238</v>
      </c>
      <c r="F75" s="7" t="s">
        <v>117</v>
      </c>
      <c r="G75" s="62">
        <v>9385.36</v>
      </c>
      <c r="H75" s="62">
        <v>0</v>
      </c>
      <c r="I75" s="62">
        <v>0</v>
      </c>
      <c r="J75" s="94">
        <v>9638.16</v>
      </c>
      <c r="K75" s="95">
        <f t="shared" si="2"/>
        <v>102.69355677352812</v>
      </c>
      <c r="L75" s="63">
        <v>0</v>
      </c>
    </row>
    <row r="76" spans="2:12" x14ac:dyDescent="0.25">
      <c r="B76" s="6"/>
      <c r="C76" s="6"/>
      <c r="D76" s="7"/>
      <c r="E76" s="7">
        <v>3239</v>
      </c>
      <c r="F76" s="7" t="s">
        <v>118</v>
      </c>
      <c r="G76" s="62">
        <v>6485.62</v>
      </c>
      <c r="H76" s="62">
        <v>0</v>
      </c>
      <c r="I76" s="62">
        <v>0</v>
      </c>
      <c r="J76" s="94">
        <v>7565.49</v>
      </c>
      <c r="K76" s="95">
        <f t="shared" si="2"/>
        <v>116.65022002522502</v>
      </c>
      <c r="L76" s="63">
        <v>0</v>
      </c>
    </row>
    <row r="77" spans="2:12" x14ac:dyDescent="0.25">
      <c r="B77" s="6"/>
      <c r="C77" s="6"/>
      <c r="D77" s="7">
        <v>324</v>
      </c>
      <c r="E77" s="7"/>
      <c r="F77" s="7" t="s">
        <v>119</v>
      </c>
      <c r="G77" s="62">
        <v>488</v>
      </c>
      <c r="H77" s="62">
        <v>472</v>
      </c>
      <c r="I77" s="62">
        <v>0</v>
      </c>
      <c r="J77" s="94">
        <v>543</v>
      </c>
      <c r="K77" s="95">
        <f t="shared" si="2"/>
        <v>111.27049180327869</v>
      </c>
      <c r="L77" s="63">
        <f t="shared" si="3"/>
        <v>1.1504237288135593</v>
      </c>
    </row>
    <row r="78" spans="2:12" x14ac:dyDescent="0.25">
      <c r="B78" s="6"/>
      <c r="C78" s="6"/>
      <c r="D78" s="7">
        <v>329</v>
      </c>
      <c r="E78" s="7"/>
      <c r="F78" s="7" t="s">
        <v>120</v>
      </c>
      <c r="G78" s="62">
        <f>SUM(G79:G83)</f>
        <v>4292.8900000000003</v>
      </c>
      <c r="H78" s="62">
        <v>7000</v>
      </c>
      <c r="I78" s="62">
        <v>0</v>
      </c>
      <c r="J78" s="94">
        <f>SUM(J79:J83)</f>
        <v>3903.26</v>
      </c>
      <c r="K78" s="95">
        <f t="shared" si="2"/>
        <v>90.923829867525143</v>
      </c>
      <c r="L78" s="63">
        <v>0</v>
      </c>
    </row>
    <row r="79" spans="2:12" x14ac:dyDescent="0.25">
      <c r="B79" s="6"/>
      <c r="C79" s="6"/>
      <c r="D79" s="7"/>
      <c r="E79" s="7">
        <v>3292</v>
      </c>
      <c r="F79" s="7" t="s">
        <v>121</v>
      </c>
      <c r="G79" s="62">
        <v>855.96</v>
      </c>
      <c r="H79" s="62">
        <v>0</v>
      </c>
      <c r="I79" s="62">
        <v>0</v>
      </c>
      <c r="J79" s="94">
        <v>855.96</v>
      </c>
      <c r="K79" s="95">
        <f t="shared" si="2"/>
        <v>100</v>
      </c>
      <c r="L79" s="63">
        <v>0</v>
      </c>
    </row>
    <row r="80" spans="2:12" x14ac:dyDescent="0.25">
      <c r="B80" s="6"/>
      <c r="C80" s="6"/>
      <c r="D80" s="7"/>
      <c r="E80" s="7">
        <v>3294</v>
      </c>
      <c r="F80" s="7" t="s">
        <v>122</v>
      </c>
      <c r="G80" s="62">
        <v>513.09</v>
      </c>
      <c r="H80" s="62">
        <v>0</v>
      </c>
      <c r="I80" s="62">
        <v>0</v>
      </c>
      <c r="J80" s="94">
        <v>330</v>
      </c>
      <c r="K80" s="95">
        <f t="shared" si="2"/>
        <v>64.316201835935217</v>
      </c>
      <c r="L80" s="63">
        <v>0</v>
      </c>
    </row>
    <row r="81" spans="2:12" x14ac:dyDescent="0.25">
      <c r="B81" s="6"/>
      <c r="C81" s="6"/>
      <c r="D81" s="7"/>
      <c r="E81" s="7">
        <v>3295</v>
      </c>
      <c r="F81" s="7" t="s">
        <v>123</v>
      </c>
      <c r="G81" s="62">
        <v>1608.23</v>
      </c>
      <c r="H81" s="62">
        <v>0</v>
      </c>
      <c r="I81" s="62">
        <v>0</v>
      </c>
      <c r="J81" s="94">
        <v>2222.3000000000002</v>
      </c>
      <c r="K81" s="95">
        <f t="shared" si="2"/>
        <v>138.18297134116392</v>
      </c>
      <c r="L81" s="63">
        <v>0</v>
      </c>
    </row>
    <row r="82" spans="2:12" x14ac:dyDescent="0.25">
      <c r="B82" s="6"/>
      <c r="C82" s="6"/>
      <c r="D82" s="7"/>
      <c r="E82" s="7">
        <v>3296</v>
      </c>
      <c r="F82" s="7" t="s">
        <v>124</v>
      </c>
      <c r="G82" s="62">
        <v>0</v>
      </c>
      <c r="H82" s="62">
        <v>0</v>
      </c>
      <c r="I82" s="62">
        <v>0</v>
      </c>
      <c r="J82" s="94">
        <v>0</v>
      </c>
      <c r="K82" s="95">
        <v>0</v>
      </c>
      <c r="L82" s="63">
        <v>0</v>
      </c>
    </row>
    <row r="83" spans="2:12" x14ac:dyDescent="0.25">
      <c r="B83" s="6"/>
      <c r="C83" s="6"/>
      <c r="D83" s="7"/>
      <c r="E83" s="7">
        <v>3299</v>
      </c>
      <c r="F83" s="7" t="s">
        <v>125</v>
      </c>
      <c r="G83" s="62">
        <v>1315.61</v>
      </c>
      <c r="H83" s="62">
        <v>0</v>
      </c>
      <c r="I83" s="62">
        <v>0</v>
      </c>
      <c r="J83" s="94">
        <v>495</v>
      </c>
      <c r="K83" s="95">
        <f t="shared" si="2"/>
        <v>37.625132068014075</v>
      </c>
      <c r="L83" s="63">
        <v>0</v>
      </c>
    </row>
    <row r="84" spans="2:12" x14ac:dyDescent="0.25">
      <c r="B84" s="6"/>
      <c r="C84" s="6">
        <v>34</v>
      </c>
      <c r="D84" s="7">
        <v>34</v>
      </c>
      <c r="E84" s="7"/>
      <c r="F84" s="7" t="s">
        <v>126</v>
      </c>
      <c r="G84" s="62">
        <v>543.38</v>
      </c>
      <c r="H84" s="62">
        <v>780</v>
      </c>
      <c r="I84" s="62">
        <v>0</v>
      </c>
      <c r="J84" s="94">
        <v>578.04</v>
      </c>
      <c r="K84" s="95">
        <f t="shared" si="2"/>
        <v>106.37859324965953</v>
      </c>
      <c r="L84" s="63">
        <f t="shared" si="3"/>
        <v>0.74107692307692308</v>
      </c>
    </row>
    <row r="85" spans="2:12" x14ac:dyDescent="0.25">
      <c r="B85" s="6"/>
      <c r="C85" s="6"/>
      <c r="D85" s="7">
        <v>343</v>
      </c>
      <c r="E85" s="7"/>
      <c r="F85" s="7" t="s">
        <v>127</v>
      </c>
      <c r="G85" s="62">
        <f>SUM(G86:G87)</f>
        <v>543.38</v>
      </c>
      <c r="H85" s="62">
        <v>780</v>
      </c>
      <c r="I85" s="62">
        <v>0</v>
      </c>
      <c r="J85" s="94">
        <f>SUM(J86:J87)</f>
        <v>578.04</v>
      </c>
      <c r="K85" s="95">
        <f t="shared" si="2"/>
        <v>106.37859324965953</v>
      </c>
      <c r="L85" s="63">
        <v>0</v>
      </c>
    </row>
    <row r="86" spans="2:12" x14ac:dyDescent="0.25">
      <c r="B86" s="6"/>
      <c r="C86" s="6"/>
      <c r="D86" s="7"/>
      <c r="E86" s="7">
        <v>3431</v>
      </c>
      <c r="F86" s="7" t="s">
        <v>128</v>
      </c>
      <c r="G86" s="62">
        <v>543.38</v>
      </c>
      <c r="H86" s="62">
        <v>0</v>
      </c>
      <c r="I86" s="62">
        <v>0</v>
      </c>
      <c r="J86" s="94">
        <v>578.04</v>
      </c>
      <c r="K86" s="95">
        <f t="shared" si="2"/>
        <v>106.37859324965953</v>
      </c>
      <c r="L86" s="63">
        <v>0</v>
      </c>
    </row>
    <row r="87" spans="2:12" x14ac:dyDescent="0.25">
      <c r="B87" s="6"/>
      <c r="C87" s="6"/>
      <c r="D87" s="7"/>
      <c r="E87" s="7">
        <v>3433</v>
      </c>
      <c r="F87" s="7" t="s">
        <v>129</v>
      </c>
      <c r="G87" s="62">
        <v>0</v>
      </c>
      <c r="H87" s="62">
        <v>0</v>
      </c>
      <c r="I87" s="62">
        <v>0</v>
      </c>
      <c r="J87" s="94">
        <v>0</v>
      </c>
      <c r="K87" s="95">
        <v>0</v>
      </c>
      <c r="L87" s="63">
        <v>0</v>
      </c>
    </row>
    <row r="88" spans="2:12" x14ac:dyDescent="0.25">
      <c r="B88" s="6"/>
      <c r="C88" s="6">
        <v>37</v>
      </c>
      <c r="D88" s="7">
        <v>37</v>
      </c>
      <c r="E88" s="7"/>
      <c r="F88" s="7" t="s">
        <v>130</v>
      </c>
      <c r="G88" s="62">
        <v>66614.17</v>
      </c>
      <c r="H88" s="62">
        <v>66039</v>
      </c>
      <c r="I88" s="62">
        <v>0</v>
      </c>
      <c r="J88" s="94">
        <v>66037.84</v>
      </c>
      <c r="K88" s="95">
        <f t="shared" si="2"/>
        <v>99.134823716935898</v>
      </c>
      <c r="L88" s="63">
        <f t="shared" si="3"/>
        <v>0.99998243462196579</v>
      </c>
    </row>
    <row r="89" spans="2:12" x14ac:dyDescent="0.25">
      <c r="B89" s="6"/>
      <c r="C89" s="6"/>
      <c r="D89" s="7">
        <v>372</v>
      </c>
      <c r="E89" s="7"/>
      <c r="F89" s="7" t="s">
        <v>131</v>
      </c>
      <c r="G89" s="62">
        <f>SUM(G90:G91)</f>
        <v>66614.17</v>
      </c>
      <c r="H89" s="62">
        <v>66039</v>
      </c>
      <c r="I89" s="62">
        <v>0</v>
      </c>
      <c r="J89" s="94">
        <f>SUM(J90:J91)</f>
        <v>66037.84</v>
      </c>
      <c r="K89" s="95">
        <f t="shared" si="2"/>
        <v>99.134823716935898</v>
      </c>
      <c r="L89" s="63">
        <f t="shared" si="3"/>
        <v>0.99998243462196579</v>
      </c>
    </row>
    <row r="90" spans="2:12" x14ac:dyDescent="0.25">
      <c r="B90" s="6"/>
      <c r="C90" s="6"/>
      <c r="D90" s="7"/>
      <c r="E90" s="7">
        <v>3721</v>
      </c>
      <c r="F90" s="7" t="s">
        <v>132</v>
      </c>
      <c r="G90" s="62">
        <v>0</v>
      </c>
      <c r="H90" s="62">
        <v>0</v>
      </c>
      <c r="I90" s="62">
        <v>0</v>
      </c>
      <c r="J90" s="94">
        <v>0</v>
      </c>
      <c r="K90" s="95">
        <v>0</v>
      </c>
      <c r="L90" s="63">
        <v>0</v>
      </c>
    </row>
    <row r="91" spans="2:12" x14ac:dyDescent="0.25">
      <c r="B91" s="6"/>
      <c r="C91" s="6"/>
      <c r="D91" s="7"/>
      <c r="E91" s="7">
        <v>3722</v>
      </c>
      <c r="F91" s="7" t="s">
        <v>130</v>
      </c>
      <c r="G91" s="62">
        <v>66614.17</v>
      </c>
      <c r="H91" s="62">
        <v>0</v>
      </c>
      <c r="I91" s="62">
        <v>0</v>
      </c>
      <c r="J91" s="94">
        <v>66037.84</v>
      </c>
      <c r="K91" s="95">
        <f t="shared" si="2"/>
        <v>99.134823716935898</v>
      </c>
      <c r="L91" s="63">
        <v>0</v>
      </c>
    </row>
    <row r="92" spans="2:12" x14ac:dyDescent="0.25">
      <c r="B92" s="6"/>
      <c r="C92" s="6">
        <v>38</v>
      </c>
      <c r="D92" s="7"/>
      <c r="E92" s="7"/>
      <c r="F92" s="7" t="s">
        <v>133</v>
      </c>
      <c r="G92" s="62">
        <v>1285.67</v>
      </c>
      <c r="H92" s="62">
        <v>1201</v>
      </c>
      <c r="I92" s="62">
        <v>0</v>
      </c>
      <c r="J92" s="94">
        <v>1200.67</v>
      </c>
      <c r="K92" s="95">
        <f t="shared" si="2"/>
        <v>93.388661164995682</v>
      </c>
      <c r="L92" s="63">
        <f t="shared" si="3"/>
        <v>0.99972522897585347</v>
      </c>
    </row>
    <row r="93" spans="2:12" x14ac:dyDescent="0.25">
      <c r="B93" s="6"/>
      <c r="C93" s="6"/>
      <c r="D93" s="7">
        <v>38</v>
      </c>
      <c r="E93" s="7"/>
      <c r="F93" s="7" t="s">
        <v>133</v>
      </c>
      <c r="G93" s="62">
        <v>1285.67</v>
      </c>
      <c r="H93" s="62">
        <v>1201</v>
      </c>
      <c r="I93" s="62">
        <v>0</v>
      </c>
      <c r="J93" s="94">
        <v>1200.67</v>
      </c>
      <c r="K93" s="95">
        <f t="shared" si="2"/>
        <v>93.388661164995682</v>
      </c>
      <c r="L93" s="63">
        <f t="shared" si="3"/>
        <v>0.99972522897585347</v>
      </c>
    </row>
    <row r="94" spans="2:12" x14ac:dyDescent="0.25">
      <c r="B94" s="6"/>
      <c r="C94" s="6"/>
      <c r="D94" s="7"/>
      <c r="E94" s="7">
        <v>381</v>
      </c>
      <c r="F94" s="7" t="s">
        <v>85</v>
      </c>
      <c r="G94" s="62">
        <v>1285.67</v>
      </c>
      <c r="H94" s="62">
        <v>1201</v>
      </c>
      <c r="I94" s="62">
        <v>0</v>
      </c>
      <c r="J94" s="94">
        <v>1200.67</v>
      </c>
      <c r="K94" s="95">
        <f t="shared" si="2"/>
        <v>93.388661164995682</v>
      </c>
      <c r="L94" s="63">
        <f t="shared" si="3"/>
        <v>0.99972522897585347</v>
      </c>
    </row>
    <row r="95" spans="2:12" x14ac:dyDescent="0.25">
      <c r="B95" s="8">
        <v>4</v>
      </c>
      <c r="C95" s="9"/>
      <c r="D95" s="9">
        <v>4</v>
      </c>
      <c r="E95" s="9"/>
      <c r="F95" s="23" t="s">
        <v>6</v>
      </c>
      <c r="G95" s="62">
        <f>G97+G101+G104</f>
        <v>13409.39</v>
      </c>
      <c r="H95" s="62">
        <f>H97+H101+H104</f>
        <v>7275</v>
      </c>
      <c r="I95" s="62">
        <v>0</v>
      </c>
      <c r="J95" s="94">
        <f>J96+J103</f>
        <v>7347.93</v>
      </c>
      <c r="K95" s="95">
        <f t="shared" si="2"/>
        <v>54.796899784404815</v>
      </c>
      <c r="L95" s="63">
        <f t="shared" si="3"/>
        <v>1.0100247422680413</v>
      </c>
    </row>
    <row r="96" spans="2:12" x14ac:dyDescent="0.25">
      <c r="B96" s="10"/>
      <c r="C96" s="10">
        <v>42</v>
      </c>
      <c r="D96" s="10"/>
      <c r="E96" s="10"/>
      <c r="F96" s="24" t="s">
        <v>134</v>
      </c>
      <c r="G96" s="62">
        <f>G97+G101</f>
        <v>11296.189999999999</v>
      </c>
      <c r="H96" s="62">
        <f>H97+H101</f>
        <v>7275</v>
      </c>
      <c r="I96" s="62">
        <v>0</v>
      </c>
      <c r="J96" s="94">
        <f>J97+J101</f>
        <v>7347.93</v>
      </c>
      <c r="K96" s="95">
        <f t="shared" si="2"/>
        <v>65.047861270038837</v>
      </c>
      <c r="L96" s="63">
        <f t="shared" si="3"/>
        <v>1.0100247422680413</v>
      </c>
    </row>
    <row r="97" spans="2:12" x14ac:dyDescent="0.25">
      <c r="B97" s="10"/>
      <c r="C97" s="10"/>
      <c r="D97" s="6">
        <v>422</v>
      </c>
      <c r="E97" s="6"/>
      <c r="F97" s="6" t="s">
        <v>135</v>
      </c>
      <c r="G97" s="62">
        <f>SUM(G98:G100)</f>
        <v>10149.429999999998</v>
      </c>
      <c r="H97" s="62">
        <v>4682</v>
      </c>
      <c r="I97" s="62">
        <v>0</v>
      </c>
      <c r="J97" s="94">
        <f>SUM(J98:J100)</f>
        <v>2632.06</v>
      </c>
      <c r="K97" s="95">
        <f t="shared" si="2"/>
        <v>25.933081956326614</v>
      </c>
      <c r="L97" s="63">
        <f t="shared" si="3"/>
        <v>0.56216574113626649</v>
      </c>
    </row>
    <row r="98" spans="2:12" x14ac:dyDescent="0.25">
      <c r="B98" s="10"/>
      <c r="C98" s="10"/>
      <c r="D98" s="10"/>
      <c r="E98" s="10">
        <v>4221</v>
      </c>
      <c r="F98" s="24" t="s">
        <v>136</v>
      </c>
      <c r="G98" s="62">
        <v>1286</v>
      </c>
      <c r="H98" s="62">
        <v>0</v>
      </c>
      <c r="I98" s="62">
        <v>0</v>
      </c>
      <c r="J98" s="94">
        <v>2153.06</v>
      </c>
      <c r="K98" s="95">
        <f t="shared" si="2"/>
        <v>167.42301710730948</v>
      </c>
      <c r="L98" s="63">
        <v>0</v>
      </c>
    </row>
    <row r="99" spans="2:12" x14ac:dyDescent="0.25">
      <c r="B99" s="10"/>
      <c r="C99" s="10"/>
      <c r="D99" s="10"/>
      <c r="E99" s="10">
        <v>4223</v>
      </c>
      <c r="F99" s="24" t="s">
        <v>376</v>
      </c>
      <c r="G99" s="62">
        <v>8611.5499999999993</v>
      </c>
      <c r="H99" s="62">
        <v>0</v>
      </c>
      <c r="I99" s="62">
        <v>0</v>
      </c>
      <c r="J99" s="94">
        <v>0</v>
      </c>
      <c r="K99" s="95">
        <f t="shared" si="2"/>
        <v>0</v>
      </c>
      <c r="L99" s="63">
        <v>0</v>
      </c>
    </row>
    <row r="100" spans="2:12" x14ac:dyDescent="0.25">
      <c r="B100" s="10"/>
      <c r="C100" s="10"/>
      <c r="D100" s="10"/>
      <c r="E100" s="10">
        <v>4227</v>
      </c>
      <c r="F100" s="24" t="s">
        <v>137</v>
      </c>
      <c r="G100" s="62">
        <v>251.88</v>
      </c>
      <c r="H100" s="62">
        <v>0</v>
      </c>
      <c r="I100" s="62">
        <v>0</v>
      </c>
      <c r="J100" s="94">
        <v>479</v>
      </c>
      <c r="K100" s="95">
        <f t="shared" si="2"/>
        <v>190.16992218516754</v>
      </c>
      <c r="L100" s="63">
        <v>0</v>
      </c>
    </row>
    <row r="101" spans="2:12" x14ac:dyDescent="0.25">
      <c r="B101" s="10"/>
      <c r="C101" s="10"/>
      <c r="D101" s="10">
        <v>424</v>
      </c>
      <c r="E101" s="10"/>
      <c r="F101" s="24" t="s">
        <v>138</v>
      </c>
      <c r="G101" s="62">
        <f>SUM(G102)</f>
        <v>1146.76</v>
      </c>
      <c r="H101" s="62">
        <v>2593</v>
      </c>
      <c r="I101" s="62">
        <v>0</v>
      </c>
      <c r="J101" s="94">
        <f>SUM(J102)</f>
        <v>4715.87</v>
      </c>
      <c r="K101" s="95">
        <f t="shared" si="2"/>
        <v>411.23426000209287</v>
      </c>
      <c r="L101" s="63">
        <f t="shared" si="3"/>
        <v>1.8186926340146548</v>
      </c>
    </row>
    <row r="102" spans="2:12" x14ac:dyDescent="0.25">
      <c r="B102" s="10"/>
      <c r="C102" s="10"/>
      <c r="D102" s="10"/>
      <c r="E102" s="10">
        <v>4241</v>
      </c>
      <c r="F102" s="24" t="s">
        <v>138</v>
      </c>
      <c r="G102" s="62">
        <v>1146.76</v>
      </c>
      <c r="H102" s="62">
        <v>2593</v>
      </c>
      <c r="I102" s="62">
        <v>0</v>
      </c>
      <c r="J102" s="94">
        <v>4715.87</v>
      </c>
      <c r="K102" s="95">
        <f t="shared" si="2"/>
        <v>411.23426000209287</v>
      </c>
      <c r="L102" s="63">
        <v>0</v>
      </c>
    </row>
    <row r="103" spans="2:12" x14ac:dyDescent="0.25">
      <c r="B103" s="10"/>
      <c r="C103" s="10">
        <v>45</v>
      </c>
      <c r="D103" s="10"/>
      <c r="E103" s="10"/>
      <c r="F103" s="24" t="s">
        <v>139</v>
      </c>
      <c r="G103" s="62">
        <v>0</v>
      </c>
      <c r="H103" s="62">
        <v>0</v>
      </c>
      <c r="I103" s="62">
        <v>0</v>
      </c>
      <c r="J103" s="94">
        <v>0</v>
      </c>
      <c r="K103" s="95">
        <v>0</v>
      </c>
      <c r="L103" s="63">
        <v>0</v>
      </c>
    </row>
    <row r="104" spans="2:12" x14ac:dyDescent="0.25">
      <c r="B104" s="10"/>
      <c r="C104" s="10"/>
      <c r="D104" s="10">
        <v>451</v>
      </c>
      <c r="E104" s="10"/>
      <c r="F104" s="24" t="s">
        <v>140</v>
      </c>
      <c r="G104" s="62">
        <f>SUM(G105)</f>
        <v>2113.1999999999998</v>
      </c>
      <c r="H104" s="62">
        <v>0</v>
      </c>
      <c r="I104" s="62">
        <v>0</v>
      </c>
      <c r="J104" s="94">
        <v>0</v>
      </c>
      <c r="K104" s="95">
        <f t="shared" si="2"/>
        <v>0</v>
      </c>
      <c r="L104" s="63">
        <v>0</v>
      </c>
    </row>
    <row r="105" spans="2:12" x14ac:dyDescent="0.25">
      <c r="B105" s="10"/>
      <c r="C105" s="10"/>
      <c r="D105" s="10"/>
      <c r="E105" s="10">
        <v>4511</v>
      </c>
      <c r="F105" s="24" t="s">
        <v>140</v>
      </c>
      <c r="G105" s="62">
        <v>2113.1999999999998</v>
      </c>
      <c r="H105" s="62">
        <v>0</v>
      </c>
      <c r="I105" s="62">
        <v>0</v>
      </c>
      <c r="J105" s="94">
        <v>0</v>
      </c>
      <c r="K105" s="95">
        <f t="shared" si="2"/>
        <v>0</v>
      </c>
      <c r="L105" s="63">
        <v>0</v>
      </c>
    </row>
    <row r="107" spans="2:12" x14ac:dyDescent="0.25">
      <c r="I107" s="54"/>
    </row>
    <row r="108" spans="2:12" x14ac:dyDescent="0.25">
      <c r="I108" s="54"/>
    </row>
    <row r="109" spans="2:12" x14ac:dyDescent="0.25">
      <c r="I109" s="54"/>
    </row>
  </sheetData>
  <mergeCells count="7">
    <mergeCell ref="B8:F8"/>
    <mergeCell ref="B9:F9"/>
    <mergeCell ref="B42:F42"/>
    <mergeCell ref="B43:F43"/>
    <mergeCell ref="B2:L2"/>
    <mergeCell ref="B4:L4"/>
    <mergeCell ref="B6:L6"/>
  </mergeCells>
  <pageMargins left="0.7" right="0.7" top="0.75" bottom="0.75" header="0.3" footer="0.3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3"/>
  <sheetViews>
    <sheetView workbookViewId="0">
      <selection activeCell="C6" sqref="C6"/>
    </sheetView>
  </sheetViews>
  <sheetFormatPr defaultRowHeight="15" x14ac:dyDescent="0.25"/>
  <cols>
    <col min="2" max="2" width="37.7109375" customWidth="1"/>
    <col min="3" max="3" width="18.42578125" style="43" customWidth="1"/>
    <col min="4" max="4" width="17" style="43" customWidth="1"/>
    <col min="5" max="5" width="18.140625" style="43" customWidth="1"/>
    <col min="6" max="6" width="14.140625" customWidth="1"/>
    <col min="7" max="7" width="9.28515625" customWidth="1"/>
    <col min="8" max="8" width="15.7109375" customWidth="1"/>
  </cols>
  <sheetData>
    <row r="1" spans="2:8" ht="18" x14ac:dyDescent="0.25">
      <c r="B1" s="16"/>
      <c r="C1" s="42"/>
      <c r="D1" s="42"/>
      <c r="E1" s="42"/>
      <c r="F1" s="3"/>
      <c r="G1" s="3"/>
      <c r="H1" s="3"/>
    </row>
    <row r="2" spans="2:8" ht="15.75" customHeight="1" x14ac:dyDescent="0.25">
      <c r="B2" s="160" t="s">
        <v>40</v>
      </c>
      <c r="C2" s="160"/>
      <c r="D2" s="160"/>
      <c r="E2" s="160"/>
      <c r="F2" s="160"/>
      <c r="G2" s="160"/>
      <c r="H2" s="160"/>
    </row>
    <row r="3" spans="2:8" ht="18" x14ac:dyDescent="0.25">
      <c r="B3" s="16"/>
      <c r="C3" s="42"/>
      <c r="D3" s="42"/>
      <c r="E3" s="42"/>
      <c r="F3" s="3"/>
      <c r="G3" s="3"/>
      <c r="H3" s="3"/>
    </row>
    <row r="4" spans="2:8" ht="38.25" x14ac:dyDescent="0.25">
      <c r="B4" s="39" t="s">
        <v>160</v>
      </c>
      <c r="C4" s="1" t="s">
        <v>367</v>
      </c>
      <c r="D4" s="1" t="s">
        <v>357</v>
      </c>
      <c r="E4" s="1" t="s">
        <v>359</v>
      </c>
      <c r="F4" s="73" t="s">
        <v>17</v>
      </c>
      <c r="G4" s="73" t="s">
        <v>50</v>
      </c>
    </row>
    <row r="5" spans="2:8" ht="25.5" x14ac:dyDescent="0.25">
      <c r="B5" s="39">
        <v>1</v>
      </c>
      <c r="C5" s="1">
        <v>2</v>
      </c>
      <c r="D5" s="1">
        <v>3</v>
      </c>
      <c r="E5" s="1">
        <v>4</v>
      </c>
      <c r="F5" s="73" t="s">
        <v>205</v>
      </c>
      <c r="G5" s="73" t="s">
        <v>206</v>
      </c>
    </row>
    <row r="6" spans="2:8" x14ac:dyDescent="0.25">
      <c r="B6" s="5" t="s">
        <v>39</v>
      </c>
      <c r="C6" s="93">
        <v>2542309.96</v>
      </c>
      <c r="D6" s="74">
        <f>D8+D10+D16+D19+D23+D25+D26+D27+D31</f>
        <v>3076036</v>
      </c>
      <c r="E6" s="102">
        <f>E8+E10+E16+E19+E24+E25+E26+E28+E31</f>
        <v>2620307.6399999997</v>
      </c>
      <c r="F6" s="75">
        <f>E6/C6*100</f>
        <v>103.06798467642395</v>
      </c>
      <c r="G6" s="75">
        <f>E6/D6*100</f>
        <v>85.18455700778533</v>
      </c>
    </row>
    <row r="7" spans="2:8" x14ac:dyDescent="0.25">
      <c r="B7" s="5" t="s">
        <v>207</v>
      </c>
      <c r="C7" s="74">
        <v>107420.12</v>
      </c>
      <c r="D7" s="74">
        <v>144206</v>
      </c>
      <c r="E7" s="102">
        <v>135099.85</v>
      </c>
      <c r="F7" s="75">
        <f>E7/C7*100</f>
        <v>125.76773327008016</v>
      </c>
      <c r="G7" s="75">
        <f>E7/D7*100</f>
        <v>93.685318225316564</v>
      </c>
    </row>
    <row r="8" spans="2:8" x14ac:dyDescent="0.25">
      <c r="B8" s="76" t="s">
        <v>208</v>
      </c>
      <c r="C8" s="74">
        <v>107420.12</v>
      </c>
      <c r="D8" s="74">
        <v>144206</v>
      </c>
      <c r="E8" s="102">
        <v>135099.85</v>
      </c>
      <c r="F8" s="75">
        <f>E8/C8*100</f>
        <v>125.76773327008016</v>
      </c>
      <c r="G8" s="75">
        <f>E8/D8*100</f>
        <v>93.685318225316564</v>
      </c>
    </row>
    <row r="9" spans="2:8" x14ac:dyDescent="0.25">
      <c r="B9" s="5" t="s">
        <v>209</v>
      </c>
      <c r="C9" s="74">
        <v>6547.18</v>
      </c>
      <c r="D9" s="74">
        <v>1000</v>
      </c>
      <c r="E9" s="74">
        <v>2727.9</v>
      </c>
      <c r="F9" s="75">
        <f t="shared" ref="F9:F76" si="0">E9/C9*100</f>
        <v>41.665266572784013</v>
      </c>
      <c r="G9" s="75">
        <f t="shared" ref="G9:G76" si="1">E9/D9*100</f>
        <v>272.79000000000002</v>
      </c>
    </row>
    <row r="10" spans="2:8" x14ac:dyDescent="0.25">
      <c r="B10" s="77" t="s">
        <v>210</v>
      </c>
      <c r="C10" s="74">
        <v>6547.18</v>
      </c>
      <c r="D10" s="74">
        <v>1000</v>
      </c>
      <c r="E10" s="102">
        <f>SUM(E11:E14)</f>
        <v>1655.29</v>
      </c>
      <c r="F10" s="75">
        <f t="shared" si="0"/>
        <v>25.282488033015738</v>
      </c>
      <c r="G10" s="75">
        <f t="shared" si="1"/>
        <v>165.529</v>
      </c>
    </row>
    <row r="11" spans="2:8" x14ac:dyDescent="0.25">
      <c r="B11" s="78" t="s">
        <v>211</v>
      </c>
      <c r="C11" s="79">
        <v>0.18</v>
      </c>
      <c r="D11" s="79">
        <v>0</v>
      </c>
      <c r="E11" s="89">
        <v>0.28999999999999998</v>
      </c>
      <c r="F11" s="75">
        <f t="shared" si="0"/>
        <v>161.11111111111111</v>
      </c>
      <c r="G11" s="75">
        <v>0</v>
      </c>
    </row>
    <row r="12" spans="2:8" x14ac:dyDescent="0.25">
      <c r="B12" s="78" t="s">
        <v>212</v>
      </c>
      <c r="C12" s="79">
        <v>80</v>
      </c>
      <c r="D12" s="79">
        <v>0</v>
      </c>
      <c r="E12" s="89">
        <v>240</v>
      </c>
      <c r="F12" s="75">
        <f t="shared" si="0"/>
        <v>300</v>
      </c>
      <c r="G12" s="75">
        <v>0</v>
      </c>
    </row>
    <row r="13" spans="2:8" ht="25.5" x14ac:dyDescent="0.25">
      <c r="B13" s="78" t="s">
        <v>213</v>
      </c>
      <c r="C13" s="79">
        <v>1467</v>
      </c>
      <c r="D13" s="79">
        <v>1000</v>
      </c>
      <c r="E13" s="89">
        <v>1415</v>
      </c>
      <c r="F13" s="75">
        <f t="shared" si="0"/>
        <v>96.455351056578053</v>
      </c>
      <c r="G13" s="75">
        <f t="shared" si="1"/>
        <v>141.5</v>
      </c>
    </row>
    <row r="14" spans="2:8" x14ac:dyDescent="0.25">
      <c r="B14" s="78" t="s">
        <v>378</v>
      </c>
      <c r="C14" s="79">
        <v>0</v>
      </c>
      <c r="D14" s="79">
        <v>0</v>
      </c>
      <c r="E14" s="89">
        <v>0</v>
      </c>
      <c r="F14" s="75">
        <v>0</v>
      </c>
      <c r="G14" s="75">
        <v>0</v>
      </c>
    </row>
    <row r="15" spans="2:8" x14ac:dyDescent="0.25">
      <c r="B15" s="78" t="s">
        <v>361</v>
      </c>
      <c r="C15" s="79">
        <v>5000</v>
      </c>
      <c r="D15" s="79">
        <v>0</v>
      </c>
      <c r="E15" s="89">
        <v>0</v>
      </c>
      <c r="F15" s="75">
        <f t="shared" si="0"/>
        <v>0</v>
      </c>
      <c r="G15" s="75">
        <v>0</v>
      </c>
    </row>
    <row r="16" spans="2:8" ht="25.5" x14ac:dyDescent="0.25">
      <c r="B16" s="80" t="s">
        <v>214</v>
      </c>
      <c r="C16" s="74">
        <v>0</v>
      </c>
      <c r="D16" s="74">
        <v>0</v>
      </c>
      <c r="E16" s="102">
        <v>0</v>
      </c>
      <c r="F16" s="75">
        <v>0</v>
      </c>
      <c r="G16" s="75">
        <v>0</v>
      </c>
    </row>
    <row r="17" spans="2:7" x14ac:dyDescent="0.25">
      <c r="B17" s="31" t="s">
        <v>215</v>
      </c>
      <c r="C17" s="90">
        <v>0</v>
      </c>
      <c r="D17" s="79">
        <v>0</v>
      </c>
      <c r="E17" s="89">
        <v>0</v>
      </c>
      <c r="F17" s="75">
        <v>0</v>
      </c>
      <c r="G17" s="75">
        <v>0</v>
      </c>
    </row>
    <row r="18" spans="2:7" x14ac:dyDescent="0.25">
      <c r="B18" s="5" t="s">
        <v>216</v>
      </c>
      <c r="C18" s="74">
        <v>148643.21</v>
      </c>
      <c r="D18" s="74">
        <v>1500</v>
      </c>
      <c r="E18" s="102">
        <v>908.93</v>
      </c>
      <c r="F18" s="75">
        <f t="shared" si="0"/>
        <v>0.6114843725455068</v>
      </c>
      <c r="G18" s="75">
        <f t="shared" si="1"/>
        <v>60.595333333333336</v>
      </c>
    </row>
    <row r="19" spans="2:7" ht="25.5" x14ac:dyDescent="0.25">
      <c r="B19" s="67" t="s">
        <v>217</v>
      </c>
      <c r="C19" s="74">
        <v>24815.71</v>
      </c>
      <c r="D19" s="74">
        <v>1500</v>
      </c>
      <c r="E19" s="102">
        <v>908.93</v>
      </c>
      <c r="F19" s="75">
        <f t="shared" si="0"/>
        <v>3.6627201075447773</v>
      </c>
      <c r="G19" s="75">
        <f t="shared" si="1"/>
        <v>60.595333333333336</v>
      </c>
    </row>
    <row r="20" spans="2:7" ht="25.5" x14ac:dyDescent="0.25">
      <c r="B20" s="78" t="s">
        <v>218</v>
      </c>
      <c r="C20" s="79">
        <v>23954.04</v>
      </c>
      <c r="D20" s="79">
        <v>0</v>
      </c>
      <c r="E20" s="89">
        <v>0</v>
      </c>
      <c r="F20" s="75">
        <v>0</v>
      </c>
      <c r="G20" s="75">
        <v>0</v>
      </c>
    </row>
    <row r="21" spans="2:7" ht="25.5" x14ac:dyDescent="0.25">
      <c r="B21" s="78" t="s">
        <v>219</v>
      </c>
      <c r="C21" s="79">
        <v>0</v>
      </c>
      <c r="D21" s="79">
        <v>0</v>
      </c>
      <c r="E21" s="89">
        <v>0</v>
      </c>
      <c r="F21" s="75">
        <v>0</v>
      </c>
      <c r="G21" s="75">
        <v>0</v>
      </c>
    </row>
    <row r="22" spans="2:7" x14ac:dyDescent="0.25">
      <c r="B22" s="78" t="s">
        <v>220</v>
      </c>
      <c r="C22" s="79">
        <v>861.67</v>
      </c>
      <c r="D22" s="79">
        <v>1500</v>
      </c>
      <c r="E22" s="89">
        <v>908.93</v>
      </c>
      <c r="F22" s="75">
        <f t="shared" si="0"/>
        <v>105.48469831838175</v>
      </c>
      <c r="G22" s="75">
        <f t="shared" si="1"/>
        <v>60.595333333333336</v>
      </c>
    </row>
    <row r="23" spans="2:7" x14ac:dyDescent="0.25">
      <c r="B23" s="80" t="s">
        <v>221</v>
      </c>
      <c r="C23" s="74">
        <v>123827.5</v>
      </c>
      <c r="D23" s="74">
        <v>94000</v>
      </c>
      <c r="E23" s="102">
        <v>94000</v>
      </c>
      <c r="F23" s="75">
        <f t="shared" si="0"/>
        <v>75.912055076618685</v>
      </c>
      <c r="G23" s="75">
        <f t="shared" si="1"/>
        <v>100</v>
      </c>
    </row>
    <row r="24" spans="2:7" ht="38.25" x14ac:dyDescent="0.25">
      <c r="B24" s="81" t="s">
        <v>222</v>
      </c>
      <c r="C24" s="79">
        <v>123827.5</v>
      </c>
      <c r="D24" s="79">
        <v>94000</v>
      </c>
      <c r="E24" s="89">
        <v>94000</v>
      </c>
      <c r="F24" s="75">
        <f t="shared" si="0"/>
        <v>75.912055076618685</v>
      </c>
      <c r="G24" s="75">
        <f t="shared" si="1"/>
        <v>100</v>
      </c>
    </row>
    <row r="25" spans="2:7" ht="15.75" customHeight="1" x14ac:dyDescent="0.25">
      <c r="B25" s="5" t="s">
        <v>223</v>
      </c>
      <c r="C25" s="74">
        <v>17632.61</v>
      </c>
      <c r="D25" s="74">
        <v>26713</v>
      </c>
      <c r="E25" s="102">
        <v>212.91</v>
      </c>
      <c r="F25" s="75">
        <v>0</v>
      </c>
      <c r="G25" s="75">
        <f t="shared" si="1"/>
        <v>0.79702766443304762</v>
      </c>
    </row>
    <row r="26" spans="2:7" x14ac:dyDescent="0.25">
      <c r="B26" s="5" t="s">
        <v>224</v>
      </c>
      <c r="C26" s="74">
        <v>40874.42</v>
      </c>
      <c r="D26" s="74">
        <v>57700</v>
      </c>
      <c r="E26" s="102">
        <v>60340.76</v>
      </c>
      <c r="F26" s="75">
        <f t="shared" si="0"/>
        <v>147.62474917075278</v>
      </c>
      <c r="G26" s="75">
        <f t="shared" si="1"/>
        <v>104.57670710571925</v>
      </c>
    </row>
    <row r="27" spans="2:7" ht="25.5" x14ac:dyDescent="0.25">
      <c r="B27" s="80" t="s">
        <v>225</v>
      </c>
      <c r="C27" s="74">
        <v>2219845.16</v>
      </c>
      <c r="D27" s="74">
        <f>D28+D29</f>
        <v>2749497</v>
      </c>
      <c r="E27" s="102">
        <v>2326742.9</v>
      </c>
      <c r="F27" s="75">
        <f t="shared" si="0"/>
        <v>104.81554938723743</v>
      </c>
      <c r="G27" s="75">
        <f t="shared" si="1"/>
        <v>84.624311283118331</v>
      </c>
    </row>
    <row r="28" spans="2:7" ht="25.5" x14ac:dyDescent="0.25">
      <c r="B28" s="31" t="s">
        <v>219</v>
      </c>
      <c r="C28" s="79">
        <v>2219845.16</v>
      </c>
      <c r="D28" s="79">
        <v>2727697</v>
      </c>
      <c r="E28" s="89">
        <v>2326742.9</v>
      </c>
      <c r="F28" s="75">
        <f t="shared" si="0"/>
        <v>104.81554938723743</v>
      </c>
      <c r="G28" s="75">
        <f t="shared" si="1"/>
        <v>85.300636397664391</v>
      </c>
    </row>
    <row r="29" spans="2:7" x14ac:dyDescent="0.25">
      <c r="B29" s="31" t="s">
        <v>226</v>
      </c>
      <c r="C29" s="79">
        <v>6185.21</v>
      </c>
      <c r="D29" s="79">
        <v>21800</v>
      </c>
      <c r="E29" s="89">
        <v>47864.74</v>
      </c>
      <c r="F29" s="75">
        <v>0</v>
      </c>
      <c r="G29" s="75">
        <v>0</v>
      </c>
    </row>
    <row r="30" spans="2:7" x14ac:dyDescent="0.25">
      <c r="B30" s="67" t="s">
        <v>379</v>
      </c>
      <c r="C30" s="79">
        <v>1197.26</v>
      </c>
      <c r="D30" s="79"/>
      <c r="E30" s="89"/>
      <c r="F30" s="75"/>
      <c r="G30" s="75"/>
    </row>
    <row r="31" spans="2:7" ht="25.5" x14ac:dyDescent="0.25">
      <c r="B31" s="80" t="s">
        <v>227</v>
      </c>
      <c r="C31" s="74">
        <v>150</v>
      </c>
      <c r="D31" s="74">
        <v>1420</v>
      </c>
      <c r="E31" s="102">
        <v>1347</v>
      </c>
      <c r="F31" s="75">
        <f t="shared" si="0"/>
        <v>898</v>
      </c>
      <c r="G31" s="75">
        <f t="shared" si="1"/>
        <v>94.859154929577457</v>
      </c>
    </row>
    <row r="32" spans="2:7" ht="25.5" x14ac:dyDescent="0.25">
      <c r="B32" s="31" t="s">
        <v>228</v>
      </c>
      <c r="C32" s="79">
        <v>150</v>
      </c>
      <c r="D32" s="79">
        <v>1420</v>
      </c>
      <c r="E32" s="89">
        <v>1347</v>
      </c>
      <c r="F32" s="75">
        <f t="shared" si="0"/>
        <v>898</v>
      </c>
      <c r="G32" s="75">
        <f t="shared" si="1"/>
        <v>94.859154929577457</v>
      </c>
    </row>
    <row r="33" spans="2:7" x14ac:dyDescent="0.25">
      <c r="B33" s="5" t="s">
        <v>38</v>
      </c>
      <c r="C33" s="56">
        <v>2503967.0299999998</v>
      </c>
      <c r="D33" s="74">
        <f>D36+D47+D53+D59+D65+D73+D87+D95+D100+D105+D110</f>
        <v>3076036</v>
      </c>
      <c r="E33" s="102">
        <f>E36+E47+E52+E59+E64+E73+E87+E94+E100+E104</f>
        <v>2857405.95</v>
      </c>
      <c r="F33" s="75">
        <f t="shared" si="0"/>
        <v>114.11515869679802</v>
      </c>
      <c r="G33" s="75">
        <f t="shared" si="1"/>
        <v>92.892474275333583</v>
      </c>
    </row>
    <row r="34" spans="2:7" x14ac:dyDescent="0.25">
      <c r="B34" s="5" t="s">
        <v>207</v>
      </c>
      <c r="C34" s="74">
        <v>107420.12</v>
      </c>
      <c r="D34" s="74">
        <v>148350</v>
      </c>
      <c r="E34" s="102">
        <v>144909.01999999999</v>
      </c>
      <c r="F34" s="75">
        <f t="shared" si="0"/>
        <v>134.89932798436644</v>
      </c>
      <c r="G34" s="75">
        <f t="shared" si="1"/>
        <v>97.680498820357258</v>
      </c>
    </row>
    <row r="35" spans="2:7" x14ac:dyDescent="0.25">
      <c r="B35" s="82" t="s">
        <v>229</v>
      </c>
      <c r="C35" s="74">
        <v>107420.12</v>
      </c>
      <c r="D35" s="74">
        <v>148350</v>
      </c>
      <c r="E35" s="102">
        <v>144909.01999999999</v>
      </c>
      <c r="F35" s="75">
        <f t="shared" si="0"/>
        <v>134.89932798436644</v>
      </c>
      <c r="G35" s="75">
        <f t="shared" si="1"/>
        <v>97.680498820357258</v>
      </c>
    </row>
    <row r="36" spans="2:7" x14ac:dyDescent="0.25">
      <c r="B36" s="82" t="s">
        <v>208</v>
      </c>
      <c r="C36" s="74">
        <v>107420.12</v>
      </c>
      <c r="D36" s="74">
        <f>SUM(D37:D46)</f>
        <v>144206</v>
      </c>
      <c r="E36" s="102">
        <f>SUM(E37:E46)</f>
        <v>144909.02000000002</v>
      </c>
      <c r="F36" s="75">
        <f t="shared" si="0"/>
        <v>134.89932798436647</v>
      </c>
      <c r="G36" s="75">
        <f t="shared" si="1"/>
        <v>100.48751092187567</v>
      </c>
    </row>
    <row r="37" spans="2:7" x14ac:dyDescent="0.25">
      <c r="B37" s="83" t="s">
        <v>230</v>
      </c>
      <c r="C37" s="79">
        <v>12092.73</v>
      </c>
      <c r="D37" s="79">
        <v>51007</v>
      </c>
      <c r="E37" s="89">
        <v>54410.879999999997</v>
      </c>
      <c r="F37" s="75">
        <f t="shared" si="0"/>
        <v>449.94703429250461</v>
      </c>
      <c r="G37" s="75">
        <f t="shared" si="1"/>
        <v>106.6733585586292</v>
      </c>
    </row>
    <row r="38" spans="2:7" x14ac:dyDescent="0.25">
      <c r="B38" s="83" t="s">
        <v>231</v>
      </c>
      <c r="C38" s="79">
        <v>3477.45</v>
      </c>
      <c r="D38" s="79">
        <v>3805</v>
      </c>
      <c r="E38" s="89">
        <v>3701.24</v>
      </c>
      <c r="F38" s="75">
        <f t="shared" si="0"/>
        <v>106.43546276725762</v>
      </c>
      <c r="G38" s="75">
        <f t="shared" si="1"/>
        <v>97.273061760840989</v>
      </c>
    </row>
    <row r="39" spans="2:7" x14ac:dyDescent="0.25">
      <c r="B39" s="83" t="s">
        <v>232</v>
      </c>
      <c r="C39" s="79">
        <v>2870</v>
      </c>
      <c r="D39" s="79">
        <v>8417</v>
      </c>
      <c r="E39" s="89">
        <v>8866.66</v>
      </c>
      <c r="F39" s="75">
        <f t="shared" si="0"/>
        <v>308.94285714285712</v>
      </c>
      <c r="G39" s="75">
        <f t="shared" si="1"/>
        <v>105.34228347392182</v>
      </c>
    </row>
    <row r="40" spans="2:7" x14ac:dyDescent="0.25">
      <c r="B40" s="83" t="s">
        <v>233</v>
      </c>
      <c r="C40" s="79">
        <v>662.5</v>
      </c>
      <c r="D40" s="79">
        <v>800</v>
      </c>
      <c r="E40" s="89">
        <v>903.44</v>
      </c>
      <c r="F40" s="75">
        <f t="shared" si="0"/>
        <v>136.36830188679247</v>
      </c>
      <c r="G40" s="75">
        <f t="shared" si="1"/>
        <v>112.92999999999999</v>
      </c>
    </row>
    <row r="41" spans="2:7" x14ac:dyDescent="0.25">
      <c r="B41" s="83" t="s">
        <v>234</v>
      </c>
      <c r="C41" s="79">
        <v>6907.24</v>
      </c>
      <c r="D41" s="79">
        <v>7650</v>
      </c>
      <c r="E41" s="89">
        <v>9977.86</v>
      </c>
      <c r="F41" s="75">
        <v>0</v>
      </c>
      <c r="G41" s="75">
        <f t="shared" si="1"/>
        <v>130.42954248366016</v>
      </c>
    </row>
    <row r="42" spans="2:7" x14ac:dyDescent="0.25">
      <c r="B42" s="83" t="s">
        <v>235</v>
      </c>
      <c r="C42" s="79">
        <v>41140.660000000003</v>
      </c>
      <c r="D42" s="79">
        <v>31725</v>
      </c>
      <c r="E42" s="89">
        <v>26247.8</v>
      </c>
      <c r="F42" s="75">
        <v>0</v>
      </c>
      <c r="G42" s="75">
        <f t="shared" si="1"/>
        <v>82.73538219070133</v>
      </c>
    </row>
    <row r="43" spans="2:7" x14ac:dyDescent="0.25">
      <c r="B43" s="83" t="s">
        <v>237</v>
      </c>
      <c r="C43" s="79">
        <v>488</v>
      </c>
      <c r="D43" s="79">
        <v>472</v>
      </c>
      <c r="E43" s="89">
        <v>472</v>
      </c>
      <c r="F43" s="75">
        <v>0</v>
      </c>
      <c r="G43" s="75">
        <f t="shared" si="1"/>
        <v>100</v>
      </c>
    </row>
    <row r="44" spans="2:7" x14ac:dyDescent="0.25">
      <c r="B44" s="83" t="s">
        <v>236</v>
      </c>
      <c r="C44" s="79">
        <v>0</v>
      </c>
      <c r="D44" s="79">
        <v>0</v>
      </c>
      <c r="E44" s="89">
        <v>0</v>
      </c>
      <c r="F44" s="75">
        <v>0</v>
      </c>
      <c r="G44" s="75">
        <v>0</v>
      </c>
    </row>
    <row r="45" spans="2:7" x14ac:dyDescent="0.25">
      <c r="B45" s="83" t="s">
        <v>238</v>
      </c>
      <c r="C45" s="79">
        <v>39781.54</v>
      </c>
      <c r="D45" s="79">
        <v>40330</v>
      </c>
      <c r="E45" s="89">
        <v>40329.14</v>
      </c>
      <c r="F45" s="75">
        <v>0</v>
      </c>
      <c r="G45" s="75">
        <f t="shared" si="1"/>
        <v>99.997867592362994</v>
      </c>
    </row>
    <row r="46" spans="2:7" x14ac:dyDescent="0.25">
      <c r="B46" s="83" t="s">
        <v>239</v>
      </c>
      <c r="C46" s="79">
        <v>0</v>
      </c>
      <c r="D46" s="79">
        <v>0</v>
      </c>
      <c r="E46" s="89">
        <v>0</v>
      </c>
      <c r="F46" s="75">
        <v>0</v>
      </c>
      <c r="G46" s="75">
        <v>0</v>
      </c>
    </row>
    <row r="47" spans="2:7" x14ac:dyDescent="0.25">
      <c r="B47" s="77" t="s">
        <v>223</v>
      </c>
      <c r="C47" s="74">
        <v>17632.61</v>
      </c>
      <c r="D47" s="74">
        <f>SUM(D48:D51)</f>
        <v>26713</v>
      </c>
      <c r="E47" s="102">
        <f>SUM(E48:E51)</f>
        <v>212.91</v>
      </c>
      <c r="F47" s="75">
        <v>0</v>
      </c>
      <c r="G47" s="75">
        <v>0</v>
      </c>
    </row>
    <row r="48" spans="2:7" s="96" customFormat="1" x14ac:dyDescent="0.25">
      <c r="B48" s="34" t="s">
        <v>230</v>
      </c>
      <c r="C48" s="79">
        <v>15000</v>
      </c>
      <c r="D48" s="79">
        <v>26500</v>
      </c>
      <c r="E48" s="103">
        <v>0</v>
      </c>
      <c r="F48" s="75">
        <v>0</v>
      </c>
      <c r="G48" s="75">
        <v>0</v>
      </c>
    </row>
    <row r="49" spans="2:7" s="96" customFormat="1" x14ac:dyDescent="0.25">
      <c r="B49" s="34" t="s">
        <v>232</v>
      </c>
      <c r="C49" s="79">
        <v>1600</v>
      </c>
      <c r="D49" s="79">
        <v>0</v>
      </c>
      <c r="E49" s="103">
        <v>0</v>
      </c>
      <c r="F49" s="75">
        <v>0</v>
      </c>
      <c r="G49" s="75">
        <v>0</v>
      </c>
    </row>
    <row r="50" spans="2:7" s="96" customFormat="1" x14ac:dyDescent="0.25">
      <c r="B50" s="34" t="s">
        <v>253</v>
      </c>
      <c r="C50" s="79">
        <v>500</v>
      </c>
      <c r="D50" s="79">
        <v>0</v>
      </c>
      <c r="E50" s="103"/>
      <c r="F50" s="75"/>
      <c r="G50" s="75"/>
    </row>
    <row r="51" spans="2:7" x14ac:dyDescent="0.25">
      <c r="B51" s="34" t="s">
        <v>234</v>
      </c>
      <c r="C51" s="79">
        <v>1600</v>
      </c>
      <c r="D51" s="79">
        <v>213</v>
      </c>
      <c r="E51" s="103">
        <v>212.91</v>
      </c>
      <c r="F51" s="75">
        <v>0</v>
      </c>
      <c r="G51" s="75">
        <f t="shared" si="1"/>
        <v>99.957746478873233</v>
      </c>
    </row>
    <row r="52" spans="2:7" x14ac:dyDescent="0.25">
      <c r="B52" s="77" t="s">
        <v>240</v>
      </c>
      <c r="C52" s="74">
        <v>500</v>
      </c>
      <c r="D52" s="74">
        <v>60394</v>
      </c>
      <c r="E52" s="102">
        <v>60340.76</v>
      </c>
      <c r="F52" s="75">
        <f t="shared" si="0"/>
        <v>12068.152</v>
      </c>
      <c r="G52" s="75">
        <f t="shared" si="1"/>
        <v>99.911845547570948</v>
      </c>
    </row>
    <row r="53" spans="2:7" x14ac:dyDescent="0.25">
      <c r="B53" s="77" t="s">
        <v>241</v>
      </c>
      <c r="C53" s="74">
        <v>532.61</v>
      </c>
      <c r="D53" s="74">
        <f>SUM(D54:D58)</f>
        <v>57700</v>
      </c>
      <c r="E53" s="102">
        <f>SUM(E54:E58)</f>
        <v>60340.759999999995</v>
      </c>
      <c r="F53" s="75">
        <f t="shared" si="0"/>
        <v>11329.257805899249</v>
      </c>
      <c r="G53" s="75">
        <f t="shared" si="1"/>
        <v>104.57670710571922</v>
      </c>
    </row>
    <row r="54" spans="2:7" x14ac:dyDescent="0.25">
      <c r="B54" s="32" t="s">
        <v>230</v>
      </c>
      <c r="C54" s="79">
        <v>15525.03</v>
      </c>
      <c r="D54" s="79">
        <v>42705</v>
      </c>
      <c r="E54" s="89">
        <v>44989.84</v>
      </c>
      <c r="F54" s="75">
        <f t="shared" si="0"/>
        <v>289.78906965075106</v>
      </c>
      <c r="G54" s="75">
        <f t="shared" si="1"/>
        <v>105.3502868516567</v>
      </c>
    </row>
    <row r="55" spans="2:7" x14ac:dyDescent="0.25">
      <c r="B55" s="32" t="s">
        <v>231</v>
      </c>
      <c r="C55" s="79">
        <v>1723.47</v>
      </c>
      <c r="D55" s="79">
        <v>3186</v>
      </c>
      <c r="E55" s="89">
        <v>3098.76</v>
      </c>
      <c r="F55" s="75">
        <f t="shared" si="0"/>
        <v>179.79773364201293</v>
      </c>
      <c r="G55" s="75">
        <f t="shared" si="1"/>
        <v>97.261770244821093</v>
      </c>
    </row>
    <row r="56" spans="2:7" x14ac:dyDescent="0.25">
      <c r="B56" s="32" t="s">
        <v>232</v>
      </c>
      <c r="C56" s="79">
        <v>2561.61</v>
      </c>
      <c r="D56" s="79">
        <v>7050</v>
      </c>
      <c r="E56" s="89">
        <v>7423.31</v>
      </c>
      <c r="F56" s="75">
        <f t="shared" si="0"/>
        <v>289.79079563243431</v>
      </c>
      <c r="G56" s="75">
        <f t="shared" si="1"/>
        <v>105.29517730496454</v>
      </c>
    </row>
    <row r="57" spans="2:7" x14ac:dyDescent="0.25">
      <c r="B57" s="32" t="s">
        <v>242</v>
      </c>
      <c r="C57" s="79">
        <v>981.01</v>
      </c>
      <c r="D57" s="79">
        <v>686</v>
      </c>
      <c r="E57" s="89">
        <v>756.39</v>
      </c>
      <c r="F57" s="75">
        <f t="shared" si="0"/>
        <v>77.103189569933022</v>
      </c>
      <c r="G57" s="75">
        <f t="shared" si="1"/>
        <v>110.26093294460641</v>
      </c>
    </row>
    <row r="58" spans="2:7" x14ac:dyDescent="0.25">
      <c r="B58" s="32" t="s">
        <v>234</v>
      </c>
      <c r="C58" s="79">
        <v>3294.58</v>
      </c>
      <c r="D58" s="79">
        <v>4073</v>
      </c>
      <c r="E58" s="89">
        <v>4072.46</v>
      </c>
      <c r="F58" s="75">
        <f t="shared" si="0"/>
        <v>123.61090032720408</v>
      </c>
      <c r="G58" s="75">
        <f t="shared" si="1"/>
        <v>99.986741959243801</v>
      </c>
    </row>
    <row r="59" spans="2:7" x14ac:dyDescent="0.25">
      <c r="B59" s="88" t="s">
        <v>336</v>
      </c>
      <c r="C59" s="79">
        <v>0</v>
      </c>
      <c r="D59" s="74">
        <v>0</v>
      </c>
      <c r="E59" s="102">
        <v>0</v>
      </c>
      <c r="F59" s="75">
        <v>0</v>
      </c>
      <c r="G59" s="75">
        <v>0</v>
      </c>
    </row>
    <row r="60" spans="2:7" x14ac:dyDescent="0.25">
      <c r="B60" s="32" t="s">
        <v>230</v>
      </c>
      <c r="C60" s="79">
        <v>0</v>
      </c>
      <c r="D60" s="79">
        <v>0</v>
      </c>
      <c r="E60" s="89">
        <v>0</v>
      </c>
      <c r="F60" s="75">
        <v>0</v>
      </c>
      <c r="G60" s="75">
        <v>0</v>
      </c>
    </row>
    <row r="61" spans="2:7" x14ac:dyDescent="0.25">
      <c r="B61" s="32" t="s">
        <v>231</v>
      </c>
      <c r="C61" s="79">
        <v>0</v>
      </c>
      <c r="D61" s="79">
        <v>0</v>
      </c>
      <c r="E61" s="89">
        <v>0</v>
      </c>
      <c r="F61" s="75">
        <v>0</v>
      </c>
      <c r="G61" s="75">
        <v>0</v>
      </c>
    </row>
    <row r="62" spans="2:7" x14ac:dyDescent="0.25">
      <c r="B62" s="32" t="s">
        <v>232</v>
      </c>
      <c r="C62" s="79">
        <v>0</v>
      </c>
      <c r="D62" s="79">
        <v>0</v>
      </c>
      <c r="E62" s="89">
        <v>0</v>
      </c>
      <c r="F62" s="75">
        <v>0</v>
      </c>
      <c r="G62" s="75">
        <v>0</v>
      </c>
    </row>
    <row r="63" spans="2:7" x14ac:dyDescent="0.25">
      <c r="B63" s="32" t="s">
        <v>242</v>
      </c>
      <c r="C63" s="79">
        <v>0</v>
      </c>
      <c r="D63" s="79">
        <v>0</v>
      </c>
      <c r="E63" s="89">
        <v>0</v>
      </c>
      <c r="F63" s="75">
        <v>0</v>
      </c>
      <c r="G63" s="75">
        <v>0</v>
      </c>
    </row>
    <row r="64" spans="2:7" x14ac:dyDescent="0.25">
      <c r="B64" s="77" t="s">
        <v>243</v>
      </c>
      <c r="C64" s="74">
        <v>72001.83</v>
      </c>
      <c r="D64" s="74">
        <v>94000</v>
      </c>
      <c r="E64" s="102">
        <v>94000</v>
      </c>
      <c r="F64" s="75">
        <f t="shared" si="0"/>
        <v>130.55223735285617</v>
      </c>
      <c r="G64" s="75">
        <f t="shared" si="1"/>
        <v>100</v>
      </c>
    </row>
    <row r="65" spans="2:7" x14ac:dyDescent="0.25">
      <c r="B65" s="77" t="s">
        <v>244</v>
      </c>
      <c r="C65" s="74">
        <v>72001.83</v>
      </c>
      <c r="D65" s="74">
        <f>SUM(D66:D72)</f>
        <v>94000</v>
      </c>
      <c r="E65" s="102">
        <f>SUM(E66:E72)</f>
        <v>94000</v>
      </c>
      <c r="F65" s="75">
        <f t="shared" si="0"/>
        <v>130.55223735285617</v>
      </c>
      <c r="G65" s="75">
        <f t="shared" si="1"/>
        <v>100</v>
      </c>
    </row>
    <row r="66" spans="2:7" x14ac:dyDescent="0.25">
      <c r="B66" s="32" t="s">
        <v>242</v>
      </c>
      <c r="C66" s="79">
        <v>3066.65</v>
      </c>
      <c r="D66" s="79">
        <v>6300</v>
      </c>
      <c r="E66" s="89">
        <v>6108.66</v>
      </c>
      <c r="F66" s="75">
        <f t="shared" si="0"/>
        <v>199.196517372377</v>
      </c>
      <c r="G66" s="75">
        <f t="shared" si="1"/>
        <v>96.962857142857146</v>
      </c>
    </row>
    <row r="67" spans="2:7" x14ac:dyDescent="0.25">
      <c r="B67" s="32" t="s">
        <v>245</v>
      </c>
      <c r="C67" s="79">
        <v>23879.53</v>
      </c>
      <c r="D67" s="79">
        <v>28670</v>
      </c>
      <c r="E67" s="89">
        <v>26574.03</v>
      </c>
      <c r="F67" s="75">
        <f t="shared" si="0"/>
        <v>111.28372292084477</v>
      </c>
      <c r="G67" s="75">
        <f t="shared" si="1"/>
        <v>92.689326822462505</v>
      </c>
    </row>
    <row r="68" spans="2:7" x14ac:dyDescent="0.25">
      <c r="B68" s="32" t="s">
        <v>246</v>
      </c>
      <c r="C68" s="79">
        <v>41050.879999999997</v>
      </c>
      <c r="D68" s="79">
        <v>56350</v>
      </c>
      <c r="E68" s="89">
        <v>58954.8</v>
      </c>
      <c r="F68" s="75">
        <f t="shared" si="0"/>
        <v>143.61397368338999</v>
      </c>
      <c r="G68" s="75">
        <f t="shared" si="1"/>
        <v>104.62253771073647</v>
      </c>
    </row>
    <row r="69" spans="2:7" x14ac:dyDescent="0.25">
      <c r="B69" s="32" t="s">
        <v>237</v>
      </c>
      <c r="C69" s="79">
        <v>488</v>
      </c>
      <c r="D69" s="79">
        <v>0</v>
      </c>
      <c r="E69" s="89">
        <v>0</v>
      </c>
      <c r="F69" s="75">
        <f t="shared" si="0"/>
        <v>0</v>
      </c>
      <c r="G69" s="75">
        <v>0</v>
      </c>
    </row>
    <row r="70" spans="2:7" x14ac:dyDescent="0.25">
      <c r="B70" s="32" t="s">
        <v>247</v>
      </c>
      <c r="C70" s="79">
        <v>3235.38</v>
      </c>
      <c r="D70" s="79">
        <v>1900</v>
      </c>
      <c r="E70" s="89">
        <v>1794.47</v>
      </c>
      <c r="F70" s="75">
        <f t="shared" si="0"/>
        <v>55.463964047499829</v>
      </c>
      <c r="G70" s="75">
        <f t="shared" si="1"/>
        <v>94.445789473684215</v>
      </c>
    </row>
    <row r="71" spans="2:7" x14ac:dyDescent="0.25">
      <c r="B71" s="32" t="s">
        <v>236</v>
      </c>
      <c r="C71" s="79">
        <v>281.39</v>
      </c>
      <c r="D71" s="79">
        <v>780</v>
      </c>
      <c r="E71" s="89">
        <v>568.04</v>
      </c>
      <c r="F71" s="75">
        <f t="shared" si="0"/>
        <v>201.86929173033866</v>
      </c>
      <c r="G71" s="75">
        <f t="shared" si="1"/>
        <v>72.825641025641019</v>
      </c>
    </row>
    <row r="72" spans="2:7" x14ac:dyDescent="0.25">
      <c r="B72" s="83" t="s">
        <v>239</v>
      </c>
      <c r="C72" s="79">
        <v>0</v>
      </c>
      <c r="D72" s="79">
        <v>0</v>
      </c>
      <c r="E72" s="89">
        <v>0</v>
      </c>
      <c r="F72" s="75">
        <v>0</v>
      </c>
      <c r="G72" s="75">
        <v>0</v>
      </c>
    </row>
    <row r="73" spans="2:7" x14ac:dyDescent="0.25">
      <c r="B73" s="77" t="s">
        <v>248</v>
      </c>
      <c r="C73" s="74">
        <v>1088561.33</v>
      </c>
      <c r="D73" s="74">
        <f>SUM(D74:D86)</f>
        <v>2727697</v>
      </c>
      <c r="E73" s="102">
        <f>SUM(E74:E86)</f>
        <v>2543865.7500000005</v>
      </c>
      <c r="F73" s="75">
        <f t="shared" si="0"/>
        <v>233.69062264962142</v>
      </c>
      <c r="G73" s="75">
        <f t="shared" si="1"/>
        <v>93.260569264108156</v>
      </c>
    </row>
    <row r="74" spans="2:7" x14ac:dyDescent="0.25">
      <c r="B74" s="32" t="s">
        <v>230</v>
      </c>
      <c r="C74" s="79">
        <v>808098.2</v>
      </c>
      <c r="D74" s="79">
        <v>2090682</v>
      </c>
      <c r="E74" s="89">
        <v>1925615.21</v>
      </c>
      <c r="F74" s="75">
        <f t="shared" si="0"/>
        <v>238.28975364627715</v>
      </c>
      <c r="G74" s="75">
        <f t="shared" si="1"/>
        <v>92.104643843492212</v>
      </c>
    </row>
    <row r="75" spans="2:7" x14ac:dyDescent="0.25">
      <c r="B75" s="32" t="s">
        <v>231</v>
      </c>
      <c r="C75" s="79">
        <v>32672.54</v>
      </c>
      <c r="D75" s="79">
        <v>90350</v>
      </c>
      <c r="E75" s="89">
        <v>85336.62</v>
      </c>
      <c r="F75" s="75">
        <f t="shared" si="0"/>
        <v>261.18759055769766</v>
      </c>
      <c r="G75" s="75">
        <f t="shared" si="1"/>
        <v>94.451156613170994</v>
      </c>
    </row>
    <row r="76" spans="2:7" x14ac:dyDescent="0.25">
      <c r="B76" s="32" t="s">
        <v>232</v>
      </c>
      <c r="C76" s="79">
        <v>134346.64000000001</v>
      </c>
      <c r="D76" s="79">
        <v>320200</v>
      </c>
      <c r="E76" s="89">
        <v>316293.64</v>
      </c>
      <c r="F76" s="75">
        <f t="shared" si="0"/>
        <v>235.43100147499035</v>
      </c>
      <c r="G76" s="75">
        <f t="shared" si="1"/>
        <v>98.780024984384767</v>
      </c>
    </row>
    <row r="77" spans="2:7" x14ac:dyDescent="0.25">
      <c r="B77" s="32" t="s">
        <v>242</v>
      </c>
      <c r="C77" s="79">
        <v>17779.82</v>
      </c>
      <c r="D77" s="79">
        <v>48700</v>
      </c>
      <c r="E77" s="89">
        <v>30762.9</v>
      </c>
      <c r="F77" s="75">
        <f t="shared" ref="F77:F106" si="2">E77/C77*100</f>
        <v>173.0214366624634</v>
      </c>
      <c r="G77" s="75">
        <f t="shared" ref="G77:G108" si="3">E77/D77*100</f>
        <v>63.168172484599594</v>
      </c>
    </row>
    <row r="78" spans="2:7" x14ac:dyDescent="0.25">
      <c r="B78" s="32" t="s">
        <v>234</v>
      </c>
      <c r="C78" s="79">
        <v>81148.070000000007</v>
      </c>
      <c r="D78" s="79">
        <v>133500</v>
      </c>
      <c r="E78" s="89">
        <v>135470.74</v>
      </c>
      <c r="F78" s="75">
        <f t="shared" si="2"/>
        <v>166.94265187083312</v>
      </c>
      <c r="G78" s="75">
        <f t="shared" si="3"/>
        <v>101.47620973782772</v>
      </c>
    </row>
    <row r="79" spans="2:7" x14ac:dyDescent="0.25">
      <c r="B79" s="32" t="s">
        <v>246</v>
      </c>
      <c r="C79" s="79">
        <v>11066.53</v>
      </c>
      <c r="D79" s="79">
        <v>6700</v>
      </c>
      <c r="E79" s="89">
        <v>14920.38</v>
      </c>
      <c r="F79" s="75">
        <f t="shared" si="2"/>
        <v>134.82437584319564</v>
      </c>
      <c r="G79" s="75">
        <f t="shared" si="3"/>
        <v>222.69223880597013</v>
      </c>
    </row>
    <row r="80" spans="2:7" x14ac:dyDescent="0.25">
      <c r="B80" s="32" t="s">
        <v>237</v>
      </c>
      <c r="C80" s="79">
        <v>0</v>
      </c>
      <c r="D80" s="79">
        <v>0</v>
      </c>
      <c r="E80" s="89">
        <v>71</v>
      </c>
      <c r="F80" s="75">
        <v>0</v>
      </c>
      <c r="G80" s="75">
        <v>0</v>
      </c>
    </row>
    <row r="81" spans="2:7" x14ac:dyDescent="0.25">
      <c r="B81" s="32" t="s">
        <v>247</v>
      </c>
      <c r="C81" s="79">
        <v>1082.98</v>
      </c>
      <c r="D81" s="79">
        <v>4500</v>
      </c>
      <c r="E81" s="89">
        <v>2108.79</v>
      </c>
      <c r="F81" s="75">
        <f t="shared" si="2"/>
        <v>194.72104748010119</v>
      </c>
      <c r="G81" s="75">
        <f t="shared" si="3"/>
        <v>46.861999999999995</v>
      </c>
    </row>
    <row r="82" spans="2:7" x14ac:dyDescent="0.25">
      <c r="B82" s="31" t="s">
        <v>236</v>
      </c>
      <c r="C82" s="79">
        <v>0</v>
      </c>
      <c r="D82" s="79">
        <v>0</v>
      </c>
      <c r="E82" s="89">
        <v>376.17</v>
      </c>
      <c r="F82" s="75">
        <v>0</v>
      </c>
      <c r="G82" s="75">
        <v>0</v>
      </c>
    </row>
    <row r="83" spans="2:7" ht="25.5" x14ac:dyDescent="0.25">
      <c r="B83" s="31" t="s">
        <v>238</v>
      </c>
      <c r="C83" s="79">
        <v>0</v>
      </c>
      <c r="D83" s="79">
        <v>25709</v>
      </c>
      <c r="E83" s="89">
        <v>25708.7</v>
      </c>
      <c r="F83" s="75">
        <v>0</v>
      </c>
      <c r="G83" s="75">
        <f t="shared" si="3"/>
        <v>99.998833093469216</v>
      </c>
    </row>
    <row r="84" spans="2:7" x14ac:dyDescent="0.25">
      <c r="B84" s="31" t="s">
        <v>249</v>
      </c>
      <c r="C84" s="79">
        <v>1285.67</v>
      </c>
      <c r="D84" s="79">
        <v>1201</v>
      </c>
      <c r="E84" s="89">
        <v>1200.67</v>
      </c>
      <c r="F84" s="75">
        <f t="shared" si="2"/>
        <v>93.388661164995682</v>
      </c>
      <c r="G84" s="75">
        <f t="shared" si="3"/>
        <v>99.97252289758535</v>
      </c>
    </row>
    <row r="85" spans="2:7" x14ac:dyDescent="0.25">
      <c r="B85" s="31" t="s">
        <v>250</v>
      </c>
      <c r="C85" s="79">
        <v>1080.8800000000001</v>
      </c>
      <c r="D85" s="79">
        <v>3982</v>
      </c>
      <c r="E85" s="89">
        <v>2632.06</v>
      </c>
      <c r="F85" s="75">
        <f t="shared" si="2"/>
        <v>243.51084301680112</v>
      </c>
      <c r="G85" s="75">
        <f t="shared" si="3"/>
        <v>66.098945253641389</v>
      </c>
    </row>
    <row r="86" spans="2:7" ht="25.5" x14ac:dyDescent="0.25">
      <c r="B86" s="31" t="s">
        <v>251</v>
      </c>
      <c r="C86" s="79">
        <v>0</v>
      </c>
      <c r="D86" s="79">
        <v>2173</v>
      </c>
      <c r="E86" s="89">
        <v>3368.87</v>
      </c>
      <c r="F86" s="75">
        <v>0</v>
      </c>
      <c r="G86" s="75">
        <f t="shared" si="3"/>
        <v>155.03313391624482</v>
      </c>
    </row>
    <row r="87" spans="2:7" ht="25.5" x14ac:dyDescent="0.25">
      <c r="B87" s="67" t="s">
        <v>252</v>
      </c>
      <c r="C87" s="79">
        <v>0</v>
      </c>
      <c r="D87" s="74">
        <f>SUM(D88:D93)</f>
        <v>21800</v>
      </c>
      <c r="E87" s="89">
        <f>SUM(E88:E93)</f>
        <v>12730.51</v>
      </c>
      <c r="F87" s="75">
        <v>0</v>
      </c>
      <c r="G87" s="75">
        <v>0</v>
      </c>
    </row>
    <row r="88" spans="2:7" x14ac:dyDescent="0.25">
      <c r="B88" s="31" t="s">
        <v>230</v>
      </c>
      <c r="C88" s="79">
        <v>0</v>
      </c>
      <c r="D88" s="79">
        <v>17900</v>
      </c>
      <c r="E88" s="89">
        <v>10300.27</v>
      </c>
      <c r="F88" s="75">
        <v>0</v>
      </c>
      <c r="G88" s="75">
        <v>0</v>
      </c>
    </row>
    <row r="89" spans="2:7" x14ac:dyDescent="0.25">
      <c r="B89" s="31" t="s">
        <v>231</v>
      </c>
      <c r="C89" s="79">
        <v>0</v>
      </c>
      <c r="D89" s="79">
        <v>700</v>
      </c>
      <c r="E89" s="89">
        <v>700</v>
      </c>
      <c r="F89" s="75">
        <v>0</v>
      </c>
      <c r="G89" s="75">
        <v>0</v>
      </c>
    </row>
    <row r="90" spans="2:7" x14ac:dyDescent="0.25">
      <c r="B90" s="31" t="s">
        <v>232</v>
      </c>
      <c r="C90" s="79">
        <v>0</v>
      </c>
      <c r="D90" s="79">
        <v>3200</v>
      </c>
      <c r="E90" s="89">
        <v>1730.24</v>
      </c>
      <c r="F90" s="75">
        <v>0</v>
      </c>
      <c r="G90" s="75">
        <v>0</v>
      </c>
    </row>
    <row r="91" spans="2:7" x14ac:dyDescent="0.25">
      <c r="B91" s="31" t="s">
        <v>253</v>
      </c>
      <c r="C91" s="79">
        <v>0</v>
      </c>
      <c r="D91" s="79">
        <v>0</v>
      </c>
      <c r="E91" s="89">
        <v>0</v>
      </c>
      <c r="F91" s="75">
        <v>0</v>
      </c>
      <c r="G91" s="75">
        <v>0</v>
      </c>
    </row>
    <row r="92" spans="2:7" x14ac:dyDescent="0.25">
      <c r="B92" s="31" t="s">
        <v>234</v>
      </c>
      <c r="C92" s="79">
        <v>0</v>
      </c>
      <c r="D92" s="79">
        <v>0</v>
      </c>
      <c r="E92" s="89">
        <v>0</v>
      </c>
      <c r="F92" s="75">
        <v>0</v>
      </c>
      <c r="G92" s="75">
        <v>0</v>
      </c>
    </row>
    <row r="93" spans="2:7" x14ac:dyDescent="0.25">
      <c r="B93" s="31" t="s">
        <v>235</v>
      </c>
      <c r="C93" s="79">
        <v>0</v>
      </c>
      <c r="D93" s="79">
        <v>0</v>
      </c>
      <c r="E93" s="89">
        <v>0</v>
      </c>
      <c r="F93" s="75">
        <v>0</v>
      </c>
      <c r="G93" s="75">
        <v>0</v>
      </c>
    </row>
    <row r="94" spans="2:7" ht="25.5" x14ac:dyDescent="0.25">
      <c r="B94" s="80" t="s">
        <v>254</v>
      </c>
      <c r="C94" s="74">
        <v>0</v>
      </c>
      <c r="D94" s="74">
        <v>1500</v>
      </c>
      <c r="E94" s="102">
        <v>0</v>
      </c>
      <c r="F94" s="75">
        <v>0</v>
      </c>
      <c r="G94" s="75">
        <f t="shared" si="3"/>
        <v>0</v>
      </c>
    </row>
    <row r="95" spans="2:7" ht="25.5" x14ac:dyDescent="0.25">
      <c r="B95" s="80" t="s">
        <v>217</v>
      </c>
      <c r="C95" s="74">
        <v>0</v>
      </c>
      <c r="D95" s="74">
        <v>1500</v>
      </c>
      <c r="E95" s="102">
        <v>0</v>
      </c>
      <c r="F95" s="75">
        <v>0</v>
      </c>
      <c r="G95" s="75">
        <f t="shared" si="3"/>
        <v>0</v>
      </c>
    </row>
    <row r="96" spans="2:7" x14ac:dyDescent="0.25">
      <c r="B96" s="78" t="s">
        <v>234</v>
      </c>
      <c r="C96" s="79">
        <v>0</v>
      </c>
      <c r="D96" s="79">
        <v>1000</v>
      </c>
      <c r="E96" s="89">
        <v>0</v>
      </c>
      <c r="F96" s="75">
        <v>0</v>
      </c>
      <c r="G96" s="75">
        <f t="shared" si="3"/>
        <v>0</v>
      </c>
    </row>
    <row r="97" spans="2:7" x14ac:dyDescent="0.25">
      <c r="B97" s="78" t="s">
        <v>235</v>
      </c>
      <c r="C97" s="79">
        <v>0</v>
      </c>
      <c r="D97" s="79">
        <v>500</v>
      </c>
      <c r="E97" s="89">
        <v>0</v>
      </c>
      <c r="F97" s="75">
        <v>0</v>
      </c>
      <c r="G97" s="75">
        <f t="shared" si="3"/>
        <v>0</v>
      </c>
    </row>
    <row r="98" spans="2:7" x14ac:dyDescent="0.25">
      <c r="B98" s="80" t="s">
        <v>255</v>
      </c>
      <c r="C98" s="74">
        <v>0</v>
      </c>
      <c r="D98" s="74">
        <v>1420</v>
      </c>
      <c r="E98" s="102">
        <v>1347</v>
      </c>
      <c r="F98" s="75">
        <v>0</v>
      </c>
      <c r="G98" s="75">
        <f t="shared" si="3"/>
        <v>94.859154929577457</v>
      </c>
    </row>
    <row r="99" spans="2:7" ht="25.5" x14ac:dyDescent="0.25">
      <c r="B99" s="80" t="s">
        <v>256</v>
      </c>
      <c r="C99" s="74">
        <v>0</v>
      </c>
      <c r="D99" s="74">
        <v>1420</v>
      </c>
      <c r="E99" s="102">
        <v>1347</v>
      </c>
      <c r="F99" s="75">
        <v>0</v>
      </c>
      <c r="G99" s="75">
        <f t="shared" si="3"/>
        <v>94.859154929577457</v>
      </c>
    </row>
    <row r="100" spans="2:7" ht="25.5" x14ac:dyDescent="0.25">
      <c r="B100" s="80" t="s">
        <v>227</v>
      </c>
      <c r="C100" s="74">
        <v>0</v>
      </c>
      <c r="D100" s="74">
        <v>1420</v>
      </c>
      <c r="E100" s="102">
        <v>1347</v>
      </c>
      <c r="F100" s="75">
        <v>0</v>
      </c>
      <c r="G100" s="75">
        <f t="shared" si="3"/>
        <v>94.859154929577457</v>
      </c>
    </row>
    <row r="101" spans="2:7" ht="25.5" x14ac:dyDescent="0.25">
      <c r="B101" s="78" t="s">
        <v>355</v>
      </c>
      <c r="C101" s="79">
        <v>0</v>
      </c>
      <c r="D101" s="79">
        <v>300</v>
      </c>
      <c r="E101" s="89">
        <v>0</v>
      </c>
      <c r="F101" s="75">
        <v>0</v>
      </c>
      <c r="G101" s="75">
        <f t="shared" si="3"/>
        <v>0</v>
      </c>
    </row>
    <row r="102" spans="2:7" x14ac:dyDescent="0.25">
      <c r="B102" s="78" t="s">
        <v>250</v>
      </c>
      <c r="C102" s="79">
        <v>0</v>
      </c>
      <c r="D102" s="79">
        <v>700</v>
      </c>
      <c r="E102" s="89">
        <v>0</v>
      </c>
      <c r="F102" s="75">
        <v>0</v>
      </c>
      <c r="G102" s="75">
        <f t="shared" si="3"/>
        <v>0</v>
      </c>
    </row>
    <row r="103" spans="2:7" ht="25.5" x14ac:dyDescent="0.25">
      <c r="B103" s="78" t="s">
        <v>251</v>
      </c>
      <c r="C103" s="79">
        <v>0</v>
      </c>
      <c r="D103" s="79">
        <v>420</v>
      </c>
      <c r="E103" s="89">
        <v>1347</v>
      </c>
      <c r="F103" s="75">
        <v>0</v>
      </c>
      <c r="G103" s="75">
        <f t="shared" si="3"/>
        <v>320.71428571428572</v>
      </c>
    </row>
    <row r="104" spans="2:7" ht="25.5" x14ac:dyDescent="0.25">
      <c r="B104" s="80" t="s">
        <v>257</v>
      </c>
      <c r="C104" s="74">
        <v>368.94</v>
      </c>
      <c r="D104" s="74">
        <v>1000</v>
      </c>
      <c r="E104" s="102">
        <v>0</v>
      </c>
      <c r="F104" s="75">
        <f t="shared" si="2"/>
        <v>0</v>
      </c>
      <c r="G104" s="75">
        <f t="shared" si="3"/>
        <v>0</v>
      </c>
    </row>
    <row r="105" spans="2:7" ht="25.5" x14ac:dyDescent="0.25">
      <c r="B105" s="80" t="s">
        <v>210</v>
      </c>
      <c r="C105" s="74">
        <v>368.94</v>
      </c>
      <c r="D105" s="74">
        <v>1000</v>
      </c>
      <c r="E105" s="102">
        <f>SUM(E106:E109)</f>
        <v>0</v>
      </c>
      <c r="F105" s="75">
        <f t="shared" si="2"/>
        <v>0</v>
      </c>
      <c r="G105" s="75">
        <f t="shared" si="3"/>
        <v>0</v>
      </c>
    </row>
    <row r="106" spans="2:7" x14ac:dyDescent="0.25">
      <c r="B106" s="78" t="s">
        <v>258</v>
      </c>
      <c r="C106" s="79">
        <v>62.7</v>
      </c>
      <c r="D106" s="79">
        <v>400</v>
      </c>
      <c r="E106" s="89">
        <v>0</v>
      </c>
      <c r="F106" s="75">
        <f t="shared" si="2"/>
        <v>0</v>
      </c>
      <c r="G106" s="75">
        <f t="shared" si="3"/>
        <v>0</v>
      </c>
    </row>
    <row r="107" spans="2:7" x14ac:dyDescent="0.25">
      <c r="B107" s="78" t="s">
        <v>246</v>
      </c>
      <c r="C107" s="79">
        <v>0</v>
      </c>
      <c r="D107" s="79">
        <v>300</v>
      </c>
      <c r="E107" s="89">
        <v>0</v>
      </c>
      <c r="F107" s="75">
        <v>0</v>
      </c>
      <c r="G107" s="75">
        <f t="shared" si="3"/>
        <v>0</v>
      </c>
    </row>
    <row r="108" spans="2:7" ht="25.5" x14ac:dyDescent="0.25">
      <c r="B108" s="78" t="s">
        <v>247</v>
      </c>
      <c r="C108" s="79">
        <v>306.24</v>
      </c>
      <c r="D108" s="79">
        <v>300</v>
      </c>
      <c r="E108" s="89">
        <v>0</v>
      </c>
      <c r="F108" s="75">
        <v>0</v>
      </c>
      <c r="G108" s="75">
        <f t="shared" si="3"/>
        <v>0</v>
      </c>
    </row>
    <row r="109" spans="2:7" ht="25.5" x14ac:dyDescent="0.25">
      <c r="B109" s="78" t="s">
        <v>239</v>
      </c>
      <c r="C109" s="79">
        <v>0</v>
      </c>
      <c r="D109" s="79">
        <v>0</v>
      </c>
      <c r="E109" s="89">
        <v>0</v>
      </c>
      <c r="F109" s="75">
        <v>0</v>
      </c>
      <c r="G109" s="75">
        <v>0</v>
      </c>
    </row>
    <row r="110" spans="2:7" ht="25.5" x14ac:dyDescent="0.25">
      <c r="B110" s="80" t="s">
        <v>259</v>
      </c>
      <c r="C110" s="74">
        <v>0</v>
      </c>
      <c r="D110" s="74">
        <v>0</v>
      </c>
      <c r="E110" s="102">
        <v>0</v>
      </c>
      <c r="F110" s="75">
        <v>0</v>
      </c>
      <c r="G110" s="75">
        <v>0</v>
      </c>
    </row>
    <row r="111" spans="2:7" x14ac:dyDescent="0.25">
      <c r="B111" s="78" t="s">
        <v>253</v>
      </c>
      <c r="C111" s="79">
        <v>0</v>
      </c>
      <c r="D111" s="79">
        <v>0</v>
      </c>
      <c r="E111" s="103">
        <v>0</v>
      </c>
      <c r="F111" s="75">
        <v>0</v>
      </c>
      <c r="G111" s="75">
        <v>0</v>
      </c>
    </row>
    <row r="112" spans="2:7" x14ac:dyDescent="0.25">
      <c r="B112" s="78" t="s">
        <v>246</v>
      </c>
      <c r="C112" s="79">
        <v>0</v>
      </c>
      <c r="D112" s="79">
        <v>0</v>
      </c>
      <c r="E112" s="103">
        <v>0</v>
      </c>
      <c r="F112" s="75">
        <v>0</v>
      </c>
      <c r="G112" s="75">
        <v>0</v>
      </c>
    </row>
    <row r="113" spans="2:7" ht="25.5" x14ac:dyDescent="0.25">
      <c r="B113" s="78" t="s">
        <v>247</v>
      </c>
      <c r="C113" s="79">
        <v>0</v>
      </c>
      <c r="D113" s="79">
        <v>0</v>
      </c>
      <c r="E113" s="103">
        <v>0</v>
      </c>
      <c r="F113" s="75">
        <v>0</v>
      </c>
      <c r="G113" s="75">
        <v>0</v>
      </c>
    </row>
  </sheetData>
  <mergeCells count="1">
    <mergeCell ref="B2:H2"/>
  </mergeCells>
  <pageMargins left="0.7" right="0.7" top="0.75" bottom="0.75" header="0.3" footer="0.3"/>
  <pageSetup paperSize="9" scale="6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4"/>
  <sheetViews>
    <sheetView topLeftCell="A52" workbookViewId="0">
      <selection activeCell="F18" sqref="F18"/>
    </sheetView>
  </sheetViews>
  <sheetFormatPr defaultRowHeight="15" x14ac:dyDescent="0.25"/>
  <cols>
    <col min="2" max="2" width="37.7109375" customWidth="1"/>
    <col min="3" max="3" width="25.28515625" customWidth="1"/>
    <col min="4" max="4" width="25.28515625" style="43" customWidth="1"/>
    <col min="5" max="6" width="25.28515625" customWidth="1"/>
    <col min="7" max="8" width="15.7109375" customWidth="1"/>
  </cols>
  <sheetData>
    <row r="1" spans="2:8" ht="18" x14ac:dyDescent="0.25">
      <c r="B1" s="16"/>
      <c r="C1" s="16"/>
      <c r="D1" s="42"/>
      <c r="E1" s="16"/>
      <c r="F1" s="3"/>
      <c r="G1" s="3"/>
      <c r="H1" s="3"/>
    </row>
    <row r="2" spans="2:8" ht="15.75" customHeight="1" x14ac:dyDescent="0.25">
      <c r="B2" s="160" t="s">
        <v>49</v>
      </c>
      <c r="C2" s="160"/>
      <c r="D2" s="160"/>
      <c r="E2" s="160"/>
      <c r="F2" s="160"/>
      <c r="G2" s="160"/>
      <c r="H2" s="160"/>
    </row>
    <row r="3" spans="2:8" ht="18" x14ac:dyDescent="0.25">
      <c r="B3" s="16"/>
      <c r="C3" s="16"/>
      <c r="D3" s="42"/>
      <c r="E3" s="16"/>
      <c r="F3" s="3"/>
      <c r="G3" s="3"/>
      <c r="H3" s="3"/>
    </row>
    <row r="4" spans="2:8" ht="25.5" x14ac:dyDescent="0.25">
      <c r="B4" s="39" t="s">
        <v>273</v>
      </c>
      <c r="C4" s="39" t="s">
        <v>370</v>
      </c>
      <c r="D4" s="1" t="s">
        <v>357</v>
      </c>
      <c r="E4" s="39" t="s">
        <v>358</v>
      </c>
      <c r="F4" s="39" t="s">
        <v>371</v>
      </c>
      <c r="G4" s="39" t="s">
        <v>17</v>
      </c>
      <c r="H4" s="39" t="s">
        <v>50</v>
      </c>
    </row>
    <row r="5" spans="2:8" x14ac:dyDescent="0.25">
      <c r="B5" s="39">
        <v>1</v>
      </c>
      <c r="C5" s="39">
        <v>2</v>
      </c>
      <c r="D5" s="1">
        <v>3</v>
      </c>
      <c r="E5" s="39">
        <v>4</v>
      </c>
      <c r="F5" s="39">
        <v>5</v>
      </c>
      <c r="G5" s="39" t="s">
        <v>19</v>
      </c>
      <c r="H5" s="39" t="s">
        <v>95</v>
      </c>
    </row>
    <row r="6" spans="2:8" ht="15.75" customHeight="1" x14ac:dyDescent="0.25">
      <c r="B6" s="5" t="s">
        <v>38</v>
      </c>
      <c r="C6" s="62">
        <v>2503967.0299999998</v>
      </c>
      <c r="D6" s="62">
        <f>D7+D11+D15+D17+D21+D25+D29+D33+D37+D40+D44+D48+D52+D56+D60</f>
        <v>3076036</v>
      </c>
      <c r="E6" s="62">
        <v>0</v>
      </c>
      <c r="F6" s="70">
        <f>F7+F11+F15+F17+F21+F25+F29+F33+F37+F40+F44+F48+F52+F56+F60</f>
        <v>2857405.9499999997</v>
      </c>
      <c r="G6" s="63">
        <f>F6/C6*100</f>
        <v>114.11515869679802</v>
      </c>
      <c r="H6" s="63">
        <f>F6/D6*100</f>
        <v>92.892474275333569</v>
      </c>
    </row>
    <row r="7" spans="2:8" s="36" customFormat="1" ht="15.75" customHeight="1" x14ac:dyDescent="0.25">
      <c r="B7" s="5" t="s">
        <v>145</v>
      </c>
      <c r="C7" s="56">
        <v>19102.68</v>
      </c>
      <c r="D7" s="56">
        <v>64029</v>
      </c>
      <c r="E7" s="56">
        <v>0</v>
      </c>
      <c r="F7" s="104">
        <v>67882.22</v>
      </c>
      <c r="G7" s="112">
        <f>F7/C7*100</f>
        <v>355.35443194358066</v>
      </c>
      <c r="H7" s="112">
        <f>F7/D7*100</f>
        <v>106.01792937575161</v>
      </c>
    </row>
    <row r="8" spans="2:8" ht="15.75" customHeight="1" x14ac:dyDescent="0.25">
      <c r="B8" s="5" t="s">
        <v>142</v>
      </c>
      <c r="C8" s="62">
        <v>19102.68</v>
      </c>
      <c r="D8" s="62">
        <v>64029</v>
      </c>
      <c r="E8" s="62">
        <v>0</v>
      </c>
      <c r="F8" s="70">
        <v>67882.22</v>
      </c>
      <c r="G8" s="63">
        <f>F8/C8*100</f>
        <v>355.35443194358066</v>
      </c>
      <c r="H8" s="63">
        <f>F8/D8*100</f>
        <v>106.01792937575161</v>
      </c>
    </row>
    <row r="9" spans="2:8" ht="25.5" x14ac:dyDescent="0.25">
      <c r="B9" s="12" t="s">
        <v>143</v>
      </c>
      <c r="C9" s="62">
        <v>19102.68</v>
      </c>
      <c r="D9" s="62">
        <v>64029</v>
      </c>
      <c r="E9" s="62">
        <v>0</v>
      </c>
      <c r="F9" s="70">
        <v>67882.22</v>
      </c>
      <c r="G9" s="63">
        <f t="shared" ref="G9:G55" si="0">F9/C9*100</f>
        <v>355.35443194358066</v>
      </c>
      <c r="H9" s="63">
        <f t="shared" ref="H9:H59" si="1">F9/D9*100</f>
        <v>106.01792937575161</v>
      </c>
    </row>
    <row r="10" spans="2:8" x14ac:dyDescent="0.25">
      <c r="B10" s="34" t="s">
        <v>144</v>
      </c>
      <c r="C10" s="62">
        <v>19102.68</v>
      </c>
      <c r="D10" s="62">
        <v>64029</v>
      </c>
      <c r="E10" s="62">
        <v>0</v>
      </c>
      <c r="F10" s="70">
        <v>67882.22</v>
      </c>
      <c r="G10" s="63">
        <f t="shared" si="0"/>
        <v>355.35443194358066</v>
      </c>
      <c r="H10" s="63">
        <f t="shared" si="1"/>
        <v>106.01792937575161</v>
      </c>
    </row>
    <row r="11" spans="2:8" s="36" customFormat="1" x14ac:dyDescent="0.25">
      <c r="B11" s="64" t="s">
        <v>146</v>
      </c>
      <c r="C11" s="56">
        <v>13410.5</v>
      </c>
      <c r="D11" s="56">
        <v>53627</v>
      </c>
      <c r="E11" s="56">
        <v>0</v>
      </c>
      <c r="F11" s="104">
        <v>55654.98</v>
      </c>
      <c r="G11" s="112">
        <f t="shared" si="0"/>
        <v>415.010476865143</v>
      </c>
      <c r="H11" s="112">
        <f t="shared" si="1"/>
        <v>103.78163984560015</v>
      </c>
    </row>
    <row r="12" spans="2:8" x14ac:dyDescent="0.25">
      <c r="B12" s="5" t="s">
        <v>142</v>
      </c>
      <c r="C12" s="62">
        <v>13410.5</v>
      </c>
      <c r="D12" s="62">
        <v>53627</v>
      </c>
      <c r="E12" s="62">
        <v>0</v>
      </c>
      <c r="F12" s="70">
        <v>55654.98</v>
      </c>
      <c r="G12" s="63">
        <f t="shared" si="0"/>
        <v>415.010476865143</v>
      </c>
      <c r="H12" s="63">
        <f t="shared" si="1"/>
        <v>103.78163984560015</v>
      </c>
    </row>
    <row r="13" spans="2:8" ht="25.5" x14ac:dyDescent="0.25">
      <c r="B13" s="31" t="s">
        <v>143</v>
      </c>
      <c r="C13" s="62">
        <v>13410.5</v>
      </c>
      <c r="D13" s="62">
        <v>53627</v>
      </c>
      <c r="E13" s="62">
        <v>0</v>
      </c>
      <c r="F13" s="70">
        <v>55654.98</v>
      </c>
      <c r="G13" s="63">
        <f t="shared" si="0"/>
        <v>415.010476865143</v>
      </c>
      <c r="H13" s="63">
        <f t="shared" si="1"/>
        <v>103.78163984560015</v>
      </c>
    </row>
    <row r="14" spans="2:8" ht="25.5" x14ac:dyDescent="0.25">
      <c r="B14" s="31" t="s">
        <v>144</v>
      </c>
      <c r="C14" s="62">
        <v>13410.5</v>
      </c>
      <c r="D14" s="62">
        <v>53627</v>
      </c>
      <c r="E14" s="62">
        <v>0</v>
      </c>
      <c r="F14" s="70">
        <v>55654.98</v>
      </c>
      <c r="G14" s="63">
        <f t="shared" si="0"/>
        <v>415.010476865143</v>
      </c>
      <c r="H14" s="63">
        <f t="shared" si="1"/>
        <v>103.78163984560015</v>
      </c>
    </row>
    <row r="15" spans="2:8" x14ac:dyDescent="0.25">
      <c r="B15" s="66" t="s">
        <v>345</v>
      </c>
      <c r="C15" s="62">
        <v>24011</v>
      </c>
      <c r="D15" s="62">
        <v>0</v>
      </c>
      <c r="E15" s="62">
        <v>0</v>
      </c>
      <c r="F15" s="70">
        <v>0</v>
      </c>
      <c r="G15" s="63">
        <v>0</v>
      </c>
      <c r="H15" s="63">
        <v>0</v>
      </c>
    </row>
    <row r="16" spans="2:8" ht="25.5" x14ac:dyDescent="0.25">
      <c r="B16" s="31" t="s">
        <v>144</v>
      </c>
      <c r="C16" s="62">
        <v>24011</v>
      </c>
      <c r="D16" s="62">
        <v>0</v>
      </c>
      <c r="E16" s="62">
        <v>0</v>
      </c>
      <c r="F16" s="70">
        <v>0</v>
      </c>
      <c r="G16" s="63">
        <v>0</v>
      </c>
      <c r="H16" s="63">
        <v>0</v>
      </c>
    </row>
    <row r="17" spans="2:8" s="36" customFormat="1" x14ac:dyDescent="0.25">
      <c r="B17" s="66" t="s">
        <v>147</v>
      </c>
      <c r="C17" s="56">
        <v>73860.539999999994</v>
      </c>
      <c r="D17" s="56">
        <v>77219</v>
      </c>
      <c r="E17" s="56">
        <v>0</v>
      </c>
      <c r="F17" s="104">
        <v>74069.820000000007</v>
      </c>
      <c r="G17" s="112">
        <v>0</v>
      </c>
      <c r="H17" s="112">
        <f t="shared" si="1"/>
        <v>95.921755008482378</v>
      </c>
    </row>
    <row r="18" spans="2:8" x14ac:dyDescent="0.25">
      <c r="B18" s="67" t="s">
        <v>142</v>
      </c>
      <c r="C18" s="62">
        <v>73860.539999999994</v>
      </c>
      <c r="D18" s="62">
        <v>77219</v>
      </c>
      <c r="E18" s="62">
        <v>0</v>
      </c>
      <c r="F18" s="70">
        <v>74069.820000000007</v>
      </c>
      <c r="G18" s="63">
        <v>0</v>
      </c>
      <c r="H18" s="63">
        <f t="shared" si="1"/>
        <v>95.921755008482378</v>
      </c>
    </row>
    <row r="19" spans="2:8" x14ac:dyDescent="0.25">
      <c r="B19" s="31" t="s">
        <v>148</v>
      </c>
      <c r="C19" s="62">
        <v>73860.539999999994</v>
      </c>
      <c r="D19" s="62">
        <v>77219</v>
      </c>
      <c r="E19" s="62">
        <v>0</v>
      </c>
      <c r="F19" s="70">
        <v>74069.820000000007</v>
      </c>
      <c r="G19" s="63">
        <v>0</v>
      </c>
      <c r="H19" s="63">
        <f t="shared" si="1"/>
        <v>95.921755008482378</v>
      </c>
    </row>
    <row r="20" spans="2:8" x14ac:dyDescent="0.25">
      <c r="B20" s="31" t="s">
        <v>149</v>
      </c>
      <c r="C20" s="62">
        <v>73860.539999999994</v>
      </c>
      <c r="D20" s="62">
        <v>77219</v>
      </c>
      <c r="E20" s="62">
        <v>0</v>
      </c>
      <c r="F20" s="70">
        <v>74069.820000000007</v>
      </c>
      <c r="G20" s="63">
        <v>0</v>
      </c>
      <c r="H20" s="63">
        <f t="shared" si="1"/>
        <v>95.921755008482378</v>
      </c>
    </row>
    <row r="21" spans="2:8" s="113" customFormat="1" x14ac:dyDescent="0.25">
      <c r="B21" s="66" t="s">
        <v>151</v>
      </c>
      <c r="C21" s="56">
        <v>2200660.7400000002</v>
      </c>
      <c r="D21" s="56">
        <v>2727697</v>
      </c>
      <c r="E21" s="56">
        <v>0</v>
      </c>
      <c r="F21" s="104">
        <v>2543865.75</v>
      </c>
      <c r="G21" s="104">
        <f t="shared" si="0"/>
        <v>115.59554381835338</v>
      </c>
      <c r="H21" s="104">
        <f t="shared" si="1"/>
        <v>93.260569264108156</v>
      </c>
    </row>
    <row r="22" spans="2:8" x14ac:dyDescent="0.25">
      <c r="B22" s="66" t="s">
        <v>142</v>
      </c>
      <c r="C22" s="62">
        <v>2200660.7400000002</v>
      </c>
      <c r="D22" s="62">
        <v>2727697</v>
      </c>
      <c r="E22" s="62">
        <v>0</v>
      </c>
      <c r="F22" s="70">
        <v>2543865.75</v>
      </c>
      <c r="G22" s="63">
        <f t="shared" si="0"/>
        <v>115.59554381835338</v>
      </c>
      <c r="H22" s="63">
        <f t="shared" si="1"/>
        <v>93.260569264108156</v>
      </c>
    </row>
    <row r="23" spans="2:8" x14ac:dyDescent="0.25">
      <c r="B23" s="65" t="s">
        <v>148</v>
      </c>
      <c r="C23" s="62">
        <v>220066.74</v>
      </c>
      <c r="D23" s="62">
        <v>2727697</v>
      </c>
      <c r="E23" s="62">
        <v>0</v>
      </c>
      <c r="F23" s="70">
        <v>2543865.75</v>
      </c>
      <c r="G23" s="63">
        <f t="shared" si="0"/>
        <v>1155.9519398524283</v>
      </c>
      <c r="H23" s="63">
        <f t="shared" si="1"/>
        <v>93.260569264108156</v>
      </c>
    </row>
    <row r="24" spans="2:8" x14ac:dyDescent="0.25">
      <c r="B24" s="65" t="s">
        <v>149</v>
      </c>
      <c r="C24" s="62">
        <v>2200660.7400000002</v>
      </c>
      <c r="D24" s="62">
        <v>2727697</v>
      </c>
      <c r="E24" s="62">
        <v>0</v>
      </c>
      <c r="F24" s="70">
        <v>2543865.75</v>
      </c>
      <c r="G24" s="63">
        <f t="shared" si="0"/>
        <v>115.59554381835338</v>
      </c>
      <c r="H24" s="63">
        <f t="shared" si="1"/>
        <v>93.260569264108156</v>
      </c>
    </row>
    <row r="25" spans="2:8" s="96" customFormat="1" x14ac:dyDescent="0.25">
      <c r="B25" s="65" t="s">
        <v>152</v>
      </c>
      <c r="C25" s="62">
        <v>0</v>
      </c>
      <c r="D25" s="62">
        <v>21800</v>
      </c>
      <c r="E25" s="62">
        <v>0</v>
      </c>
      <c r="F25" s="94">
        <v>12730.51</v>
      </c>
      <c r="G25" s="95">
        <v>0</v>
      </c>
      <c r="H25" s="95">
        <v>0</v>
      </c>
    </row>
    <row r="26" spans="2:8" x14ac:dyDescent="0.25">
      <c r="B26" s="66" t="s">
        <v>142</v>
      </c>
      <c r="C26" s="62">
        <v>0</v>
      </c>
      <c r="D26" s="62">
        <v>21800</v>
      </c>
      <c r="E26" s="62">
        <v>0</v>
      </c>
      <c r="F26" s="70">
        <v>12730.51</v>
      </c>
      <c r="G26" s="63">
        <v>0</v>
      </c>
      <c r="H26" s="63">
        <v>0</v>
      </c>
    </row>
    <row r="27" spans="2:8" x14ac:dyDescent="0.25">
      <c r="B27" s="65" t="s">
        <v>148</v>
      </c>
      <c r="C27" s="62">
        <v>0</v>
      </c>
      <c r="D27" s="62">
        <v>21800</v>
      </c>
      <c r="E27" s="62">
        <v>0</v>
      </c>
      <c r="F27" s="70">
        <v>12730.51</v>
      </c>
      <c r="G27" s="63">
        <v>0</v>
      </c>
      <c r="H27" s="63">
        <v>0</v>
      </c>
    </row>
    <row r="28" spans="2:8" x14ac:dyDescent="0.25">
      <c r="B28" s="65" t="s">
        <v>149</v>
      </c>
      <c r="C28" s="62">
        <v>0</v>
      </c>
      <c r="D28" s="62">
        <v>21800</v>
      </c>
      <c r="E28" s="62">
        <v>0</v>
      </c>
      <c r="F28" s="70">
        <v>12730.51</v>
      </c>
      <c r="G28" s="63">
        <v>0</v>
      </c>
      <c r="H28" s="63">
        <v>0</v>
      </c>
    </row>
    <row r="29" spans="2:8" s="113" customFormat="1" x14ac:dyDescent="0.25">
      <c r="B29" s="66" t="s">
        <v>150</v>
      </c>
      <c r="C29" s="56">
        <v>123827.5</v>
      </c>
      <c r="D29" s="56">
        <v>94000</v>
      </c>
      <c r="E29" s="56">
        <v>0</v>
      </c>
      <c r="F29" s="104">
        <v>94000</v>
      </c>
      <c r="G29" s="104">
        <f t="shared" si="0"/>
        <v>75.912055076618685</v>
      </c>
      <c r="H29" s="104">
        <f t="shared" si="1"/>
        <v>100</v>
      </c>
    </row>
    <row r="30" spans="2:8" x14ac:dyDescent="0.25">
      <c r="B30" s="66" t="s">
        <v>142</v>
      </c>
      <c r="C30" s="62">
        <v>123827.5</v>
      </c>
      <c r="D30" s="62">
        <v>94000</v>
      </c>
      <c r="E30" s="62">
        <v>0</v>
      </c>
      <c r="F30" s="70">
        <v>94000</v>
      </c>
      <c r="G30" s="63">
        <f t="shared" si="0"/>
        <v>75.912055076618685</v>
      </c>
      <c r="H30" s="63">
        <f t="shared" si="1"/>
        <v>100</v>
      </c>
    </row>
    <row r="31" spans="2:8" x14ac:dyDescent="0.25">
      <c r="B31" s="65" t="s">
        <v>148</v>
      </c>
      <c r="C31" s="62">
        <v>123827.5</v>
      </c>
      <c r="D31" s="62">
        <v>94000</v>
      </c>
      <c r="E31" s="62">
        <v>0</v>
      </c>
      <c r="F31" s="70">
        <v>94000</v>
      </c>
      <c r="G31" s="63">
        <f t="shared" si="0"/>
        <v>75.912055076618685</v>
      </c>
      <c r="H31" s="63">
        <f t="shared" si="1"/>
        <v>100</v>
      </c>
    </row>
    <row r="32" spans="2:8" x14ac:dyDescent="0.25">
      <c r="B32" s="65" t="s">
        <v>149</v>
      </c>
      <c r="C32" s="62">
        <v>123827.5</v>
      </c>
      <c r="D32" s="62">
        <v>94000</v>
      </c>
      <c r="E32" s="62">
        <v>0</v>
      </c>
      <c r="F32" s="70">
        <v>94000</v>
      </c>
      <c r="G32" s="63">
        <f t="shared" si="0"/>
        <v>75.912055076618685</v>
      </c>
      <c r="H32" s="63">
        <f t="shared" si="1"/>
        <v>100</v>
      </c>
    </row>
    <row r="33" spans="2:8" s="36" customFormat="1" x14ac:dyDescent="0.25">
      <c r="B33" s="66" t="s">
        <v>147</v>
      </c>
      <c r="C33" s="56">
        <v>14456.9</v>
      </c>
      <c r="D33" s="56">
        <v>2958</v>
      </c>
      <c r="E33" s="56">
        <v>0</v>
      </c>
      <c r="F33" s="104">
        <v>2956.98</v>
      </c>
      <c r="G33" s="112">
        <v>0</v>
      </c>
      <c r="H33" s="112">
        <f t="shared" si="1"/>
        <v>99.965517241379303</v>
      </c>
    </row>
    <row r="34" spans="2:8" x14ac:dyDescent="0.25">
      <c r="B34" s="66" t="s">
        <v>142</v>
      </c>
      <c r="C34" s="62">
        <v>14456.9</v>
      </c>
      <c r="D34" s="62">
        <v>2958</v>
      </c>
      <c r="E34" s="62">
        <v>0</v>
      </c>
      <c r="F34" s="70">
        <v>2956.98</v>
      </c>
      <c r="G34" s="63">
        <v>0</v>
      </c>
      <c r="H34" s="63">
        <f t="shared" si="1"/>
        <v>99.965517241379303</v>
      </c>
    </row>
    <row r="35" spans="2:8" x14ac:dyDescent="0.25">
      <c r="B35" s="65" t="s">
        <v>153</v>
      </c>
      <c r="C35" s="62">
        <v>14456.9</v>
      </c>
      <c r="D35" s="62">
        <v>2958</v>
      </c>
      <c r="E35" s="62">
        <v>0</v>
      </c>
      <c r="F35" s="70">
        <v>2956.98</v>
      </c>
      <c r="G35" s="63">
        <v>0</v>
      </c>
      <c r="H35" s="63">
        <f t="shared" si="1"/>
        <v>99.965517241379303</v>
      </c>
    </row>
    <row r="36" spans="2:8" x14ac:dyDescent="0.25">
      <c r="B36" s="65" t="s">
        <v>154</v>
      </c>
      <c r="C36" s="62">
        <v>14456.9</v>
      </c>
      <c r="D36" s="62">
        <v>2958</v>
      </c>
      <c r="E36" s="62">
        <v>0</v>
      </c>
      <c r="F36" s="70">
        <v>2956.98</v>
      </c>
      <c r="G36" s="63">
        <v>0</v>
      </c>
      <c r="H36" s="63">
        <f t="shared" si="1"/>
        <v>99.965517241379303</v>
      </c>
    </row>
    <row r="37" spans="2:8" s="113" customFormat="1" x14ac:dyDescent="0.25">
      <c r="B37" s="66" t="s">
        <v>146</v>
      </c>
      <c r="C37" s="56">
        <v>3452.92</v>
      </c>
      <c r="D37" s="56">
        <v>4073</v>
      </c>
      <c r="E37" s="56">
        <v>0</v>
      </c>
      <c r="F37" s="104">
        <v>4685.78</v>
      </c>
      <c r="G37" s="104">
        <f t="shared" si="0"/>
        <v>135.70485270437774</v>
      </c>
      <c r="H37" s="104">
        <f t="shared" si="1"/>
        <v>115.04493002700711</v>
      </c>
    </row>
    <row r="38" spans="2:8" x14ac:dyDescent="0.25">
      <c r="B38" s="66" t="s">
        <v>142</v>
      </c>
      <c r="C38" s="62">
        <v>3452.92</v>
      </c>
      <c r="D38" s="62">
        <v>4073</v>
      </c>
      <c r="E38" s="62">
        <v>0</v>
      </c>
      <c r="F38" s="70">
        <v>4685.78</v>
      </c>
      <c r="G38" s="63">
        <f t="shared" si="0"/>
        <v>135.70485270437774</v>
      </c>
      <c r="H38" s="63">
        <f t="shared" si="1"/>
        <v>115.04493002700711</v>
      </c>
    </row>
    <row r="39" spans="2:8" x14ac:dyDescent="0.25">
      <c r="B39" s="65" t="s">
        <v>153</v>
      </c>
      <c r="C39" s="62">
        <v>3452.92</v>
      </c>
      <c r="D39" s="62">
        <v>4073</v>
      </c>
      <c r="E39" s="62">
        <v>0</v>
      </c>
      <c r="F39" s="70">
        <v>4685.78</v>
      </c>
      <c r="G39" s="63">
        <f t="shared" si="0"/>
        <v>135.70485270437774</v>
      </c>
      <c r="H39" s="63">
        <f t="shared" si="1"/>
        <v>115.04493002700711</v>
      </c>
    </row>
    <row r="40" spans="2:8" s="113" customFormat="1" x14ac:dyDescent="0.25">
      <c r="B40" s="66" t="s">
        <v>155</v>
      </c>
      <c r="C40" s="56">
        <v>532.61</v>
      </c>
      <c r="D40" s="56">
        <v>213</v>
      </c>
      <c r="E40" s="56">
        <v>0</v>
      </c>
      <c r="F40" s="104">
        <v>212.91</v>
      </c>
      <c r="G40" s="104">
        <v>0</v>
      </c>
      <c r="H40" s="104">
        <f t="shared" si="1"/>
        <v>99.957746478873233</v>
      </c>
    </row>
    <row r="41" spans="2:8" x14ac:dyDescent="0.25">
      <c r="B41" s="66" t="s">
        <v>142</v>
      </c>
      <c r="C41" s="62">
        <v>532.61</v>
      </c>
      <c r="D41" s="62">
        <v>213</v>
      </c>
      <c r="E41" s="62">
        <v>0</v>
      </c>
      <c r="F41" s="70">
        <v>212.91</v>
      </c>
      <c r="G41" s="63">
        <v>0</v>
      </c>
      <c r="H41" s="63">
        <f t="shared" si="1"/>
        <v>99.957746478873233</v>
      </c>
    </row>
    <row r="42" spans="2:8" x14ac:dyDescent="0.25">
      <c r="B42" s="65" t="s">
        <v>153</v>
      </c>
      <c r="C42" s="62">
        <v>532.61</v>
      </c>
      <c r="D42" s="62">
        <v>213</v>
      </c>
      <c r="E42" s="62">
        <v>0</v>
      </c>
      <c r="F42" s="70">
        <v>212.91</v>
      </c>
      <c r="G42" s="63">
        <v>0</v>
      </c>
      <c r="H42" s="63">
        <f t="shared" si="1"/>
        <v>99.957746478873233</v>
      </c>
    </row>
    <row r="43" spans="2:8" x14ac:dyDescent="0.25">
      <c r="B43" s="65" t="s">
        <v>154</v>
      </c>
      <c r="C43" s="62">
        <v>532.61</v>
      </c>
      <c r="D43" s="62">
        <v>213</v>
      </c>
      <c r="E43" s="62">
        <v>0</v>
      </c>
      <c r="F43" s="70">
        <v>212.91</v>
      </c>
      <c r="G43" s="63">
        <v>0</v>
      </c>
      <c r="H43" s="63">
        <f t="shared" si="1"/>
        <v>99.957746478873233</v>
      </c>
    </row>
    <row r="44" spans="2:8" s="113" customFormat="1" x14ac:dyDescent="0.25">
      <c r="B44" s="66" t="s">
        <v>155</v>
      </c>
      <c r="C44" s="56">
        <v>17100</v>
      </c>
      <c r="D44" s="56">
        <v>26500</v>
      </c>
      <c r="E44" s="56">
        <v>0</v>
      </c>
      <c r="F44" s="104">
        <v>0</v>
      </c>
      <c r="G44" s="104">
        <v>0</v>
      </c>
      <c r="H44" s="104">
        <v>0</v>
      </c>
    </row>
    <row r="45" spans="2:8" x14ac:dyDescent="0.25">
      <c r="B45" s="65" t="s">
        <v>362</v>
      </c>
      <c r="C45" s="62">
        <v>17100</v>
      </c>
      <c r="D45" s="62">
        <v>26500</v>
      </c>
      <c r="E45" s="62">
        <v>0</v>
      </c>
      <c r="F45" s="70">
        <v>0</v>
      </c>
      <c r="G45" s="63">
        <v>0</v>
      </c>
      <c r="H45" s="63">
        <v>0</v>
      </c>
    </row>
    <row r="46" spans="2:8" ht="25.5" x14ac:dyDescent="0.25">
      <c r="B46" s="65" t="s">
        <v>363</v>
      </c>
      <c r="C46" s="62">
        <v>17100</v>
      </c>
      <c r="D46" s="62">
        <v>26500</v>
      </c>
      <c r="E46" s="62">
        <v>0</v>
      </c>
      <c r="F46" s="70">
        <v>0</v>
      </c>
      <c r="G46" s="63">
        <v>0</v>
      </c>
      <c r="H46" s="63">
        <v>0</v>
      </c>
    </row>
    <row r="47" spans="2:8" ht="25.5" x14ac:dyDescent="0.25">
      <c r="B47" s="65" t="s">
        <v>364</v>
      </c>
      <c r="C47" s="62">
        <v>17100</v>
      </c>
      <c r="D47" s="62">
        <v>26500</v>
      </c>
      <c r="E47" s="62">
        <v>0</v>
      </c>
      <c r="F47" s="70">
        <v>0</v>
      </c>
      <c r="G47" s="63">
        <v>0</v>
      </c>
      <c r="H47" s="63">
        <v>0</v>
      </c>
    </row>
    <row r="48" spans="2:8" s="113" customFormat="1" x14ac:dyDescent="0.25">
      <c r="B48" s="66" t="s">
        <v>156</v>
      </c>
      <c r="C48" s="56">
        <v>0</v>
      </c>
      <c r="D48" s="56">
        <v>1500</v>
      </c>
      <c r="E48" s="56">
        <v>0</v>
      </c>
      <c r="F48" s="104">
        <v>0</v>
      </c>
      <c r="G48" s="104">
        <v>0</v>
      </c>
      <c r="H48" s="104">
        <f t="shared" si="1"/>
        <v>0</v>
      </c>
    </row>
    <row r="49" spans="2:8" x14ac:dyDescent="0.25">
      <c r="B49" s="66" t="s">
        <v>142</v>
      </c>
      <c r="C49" s="62">
        <v>0</v>
      </c>
      <c r="D49" s="62">
        <v>1500</v>
      </c>
      <c r="E49" s="62">
        <v>0</v>
      </c>
      <c r="F49" s="70">
        <v>0</v>
      </c>
      <c r="G49" s="63">
        <v>0</v>
      </c>
      <c r="H49" s="63">
        <f t="shared" si="1"/>
        <v>0</v>
      </c>
    </row>
    <row r="50" spans="2:8" x14ac:dyDescent="0.25">
      <c r="B50" s="65" t="s">
        <v>148</v>
      </c>
      <c r="C50" s="62">
        <v>0</v>
      </c>
      <c r="D50" s="62">
        <v>1500</v>
      </c>
      <c r="E50" s="62">
        <v>0</v>
      </c>
      <c r="F50" s="70">
        <v>0</v>
      </c>
      <c r="G50" s="63">
        <v>0</v>
      </c>
      <c r="H50" s="63">
        <f t="shared" si="1"/>
        <v>0</v>
      </c>
    </row>
    <row r="51" spans="2:8" x14ac:dyDescent="0.25">
      <c r="B51" s="65" t="s">
        <v>149</v>
      </c>
      <c r="C51" s="62">
        <v>0</v>
      </c>
      <c r="D51" s="62">
        <v>1500</v>
      </c>
      <c r="E51" s="62">
        <v>0</v>
      </c>
      <c r="F51" s="70">
        <v>0</v>
      </c>
      <c r="G51" s="63">
        <v>0</v>
      </c>
      <c r="H51" s="63">
        <f t="shared" si="1"/>
        <v>0</v>
      </c>
    </row>
    <row r="52" spans="2:8" s="113" customFormat="1" x14ac:dyDescent="0.25">
      <c r="B52" s="66" t="s">
        <v>158</v>
      </c>
      <c r="C52" s="56">
        <v>13551.64</v>
      </c>
      <c r="D52" s="56">
        <v>1000</v>
      </c>
      <c r="E52" s="56">
        <v>0</v>
      </c>
      <c r="F52" s="104">
        <v>0</v>
      </c>
      <c r="G52" s="104">
        <f t="shared" si="0"/>
        <v>0</v>
      </c>
      <c r="H52" s="104">
        <f t="shared" si="1"/>
        <v>0</v>
      </c>
    </row>
    <row r="53" spans="2:8" x14ac:dyDescent="0.25">
      <c r="B53" s="66" t="s">
        <v>142</v>
      </c>
      <c r="C53" s="62">
        <v>13551.64</v>
      </c>
      <c r="D53" s="62">
        <v>1000</v>
      </c>
      <c r="E53" s="62">
        <v>0</v>
      </c>
      <c r="F53" s="70">
        <v>0</v>
      </c>
      <c r="G53" s="63">
        <f t="shared" si="0"/>
        <v>0</v>
      </c>
      <c r="H53" s="63">
        <f t="shared" si="1"/>
        <v>0</v>
      </c>
    </row>
    <row r="54" spans="2:8" x14ac:dyDescent="0.25">
      <c r="B54" s="65" t="s">
        <v>148</v>
      </c>
      <c r="C54" s="62">
        <v>13551.64</v>
      </c>
      <c r="D54" s="62">
        <v>1000</v>
      </c>
      <c r="E54" s="62">
        <v>0</v>
      </c>
      <c r="F54" s="70">
        <v>0</v>
      </c>
      <c r="G54" s="63">
        <f t="shared" si="0"/>
        <v>0</v>
      </c>
      <c r="H54" s="63">
        <f t="shared" si="1"/>
        <v>0</v>
      </c>
    </row>
    <row r="55" spans="2:8" x14ac:dyDescent="0.25">
      <c r="B55" s="65" t="s">
        <v>149</v>
      </c>
      <c r="C55" s="62">
        <v>13551.64</v>
      </c>
      <c r="D55" s="62">
        <v>1000</v>
      </c>
      <c r="E55" s="62">
        <v>0</v>
      </c>
      <c r="F55" s="70">
        <v>0</v>
      </c>
      <c r="G55" s="63">
        <f t="shared" si="0"/>
        <v>0</v>
      </c>
      <c r="H55" s="63">
        <f t="shared" si="1"/>
        <v>0</v>
      </c>
    </row>
    <row r="56" spans="2:8" s="113" customFormat="1" x14ac:dyDescent="0.25">
      <c r="B56" s="66" t="s">
        <v>356</v>
      </c>
      <c r="C56" s="56">
        <v>0</v>
      </c>
      <c r="D56" s="56">
        <v>1420</v>
      </c>
      <c r="E56" s="56">
        <v>0</v>
      </c>
      <c r="F56" s="104">
        <v>1347</v>
      </c>
      <c r="G56" s="104">
        <v>0</v>
      </c>
      <c r="H56" s="104">
        <f t="shared" si="1"/>
        <v>94.859154929577457</v>
      </c>
    </row>
    <row r="57" spans="2:8" x14ac:dyDescent="0.25">
      <c r="B57" s="66" t="s">
        <v>142</v>
      </c>
      <c r="C57" s="62">
        <v>0</v>
      </c>
      <c r="D57" s="62">
        <v>0</v>
      </c>
      <c r="E57" s="62">
        <v>0</v>
      </c>
      <c r="F57" s="70">
        <v>1347</v>
      </c>
      <c r="G57" s="63">
        <v>0</v>
      </c>
      <c r="H57" s="63">
        <v>0</v>
      </c>
    </row>
    <row r="58" spans="2:8" x14ac:dyDescent="0.25">
      <c r="B58" s="65" t="s">
        <v>153</v>
      </c>
      <c r="C58" s="62">
        <v>0</v>
      </c>
      <c r="D58" s="62">
        <v>0</v>
      </c>
      <c r="E58" s="62">
        <v>0</v>
      </c>
      <c r="F58" s="70">
        <v>1347</v>
      </c>
      <c r="G58" s="63">
        <v>0</v>
      </c>
      <c r="H58" s="63">
        <v>0</v>
      </c>
    </row>
    <row r="59" spans="2:8" x14ac:dyDescent="0.25">
      <c r="B59" s="65" t="s">
        <v>149</v>
      </c>
      <c r="C59" s="62">
        <v>0</v>
      </c>
      <c r="D59" s="62">
        <v>1420</v>
      </c>
      <c r="E59" s="62">
        <v>0</v>
      </c>
      <c r="F59" s="70">
        <v>1347</v>
      </c>
      <c r="G59" s="63">
        <v>0</v>
      </c>
      <c r="H59" s="63">
        <f t="shared" si="1"/>
        <v>94.859154929577457</v>
      </c>
    </row>
    <row r="60" spans="2:8" s="113" customFormat="1" x14ac:dyDescent="0.25">
      <c r="B60" s="66" t="s">
        <v>159</v>
      </c>
      <c r="C60" s="56">
        <v>0</v>
      </c>
      <c r="D60" s="56">
        <v>0</v>
      </c>
      <c r="E60" s="56">
        <v>0</v>
      </c>
      <c r="F60" s="104">
        <v>0</v>
      </c>
      <c r="G60" s="104">
        <v>0</v>
      </c>
      <c r="H60" s="104">
        <v>0</v>
      </c>
    </row>
    <row r="61" spans="2:8" x14ac:dyDescent="0.25">
      <c r="B61" s="66" t="s">
        <v>142</v>
      </c>
      <c r="C61" s="62">
        <v>0</v>
      </c>
      <c r="D61" s="62">
        <v>0</v>
      </c>
      <c r="E61" s="62">
        <v>0</v>
      </c>
      <c r="F61" s="70">
        <v>0</v>
      </c>
      <c r="G61" s="63">
        <v>0</v>
      </c>
      <c r="H61" s="63">
        <v>0</v>
      </c>
    </row>
    <row r="62" spans="2:8" x14ac:dyDescent="0.25">
      <c r="B62" s="65" t="s">
        <v>148</v>
      </c>
      <c r="C62" s="62">
        <v>0</v>
      </c>
      <c r="D62" s="62">
        <v>0</v>
      </c>
      <c r="E62" s="62">
        <v>0</v>
      </c>
      <c r="F62" s="70">
        <v>0</v>
      </c>
      <c r="G62" s="63">
        <v>0</v>
      </c>
      <c r="H62" s="63">
        <v>0</v>
      </c>
    </row>
    <row r="63" spans="2:8" x14ac:dyDescent="0.25">
      <c r="B63" s="65" t="s">
        <v>149</v>
      </c>
      <c r="C63" s="62">
        <v>0</v>
      </c>
      <c r="D63" s="62">
        <v>0</v>
      </c>
      <c r="E63" s="62">
        <v>0</v>
      </c>
      <c r="F63" s="70">
        <v>0</v>
      </c>
      <c r="G63" s="63">
        <v>0</v>
      </c>
      <c r="H63" s="63">
        <v>0</v>
      </c>
    </row>
    <row r="64" spans="2:8" x14ac:dyDescent="0.25">
      <c r="C64" s="68"/>
    </row>
  </sheetData>
  <mergeCells count="1">
    <mergeCell ref="B2:H2"/>
  </mergeCells>
  <pageMargins left="0.7" right="0.7" top="0.75" bottom="0.75" header="0.3" footer="0.3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"/>
  <sheetViews>
    <sheetView topLeftCell="D1" workbookViewId="0">
      <selection activeCell="I7" sqref="I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12" ht="18" customHeight="1" x14ac:dyDescent="0.25">
      <c r="B2" s="160" t="s">
        <v>65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2:12" ht="15.75" customHeight="1" x14ac:dyDescent="0.25">
      <c r="B3" s="160" t="s">
        <v>41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2:12" ht="18" x14ac:dyDescent="0.25">
      <c r="B4" s="16"/>
      <c r="C4" s="16"/>
      <c r="D4" s="16"/>
      <c r="E4" s="16"/>
      <c r="F4" s="16"/>
      <c r="G4" s="16"/>
      <c r="H4" s="16"/>
      <c r="I4" s="16"/>
      <c r="J4" s="3"/>
      <c r="K4" s="3"/>
      <c r="L4" s="3"/>
    </row>
    <row r="5" spans="2:12" ht="25.5" customHeight="1" x14ac:dyDescent="0.25">
      <c r="B5" s="157" t="s">
        <v>7</v>
      </c>
      <c r="C5" s="158"/>
      <c r="D5" s="158"/>
      <c r="E5" s="158"/>
      <c r="F5" s="159"/>
      <c r="G5" s="41" t="s">
        <v>68</v>
      </c>
      <c r="H5" s="39" t="s">
        <v>69</v>
      </c>
      <c r="I5" s="41" t="s">
        <v>70</v>
      </c>
      <c r="J5" s="41" t="s">
        <v>71</v>
      </c>
      <c r="K5" s="41" t="s">
        <v>17</v>
      </c>
      <c r="L5" s="41" t="s">
        <v>50</v>
      </c>
    </row>
    <row r="6" spans="2:12" x14ac:dyDescent="0.25">
      <c r="B6" s="157">
        <v>1</v>
      </c>
      <c r="C6" s="158"/>
      <c r="D6" s="158"/>
      <c r="E6" s="158"/>
      <c r="F6" s="159"/>
      <c r="G6" s="41">
        <v>2</v>
      </c>
      <c r="H6" s="41">
        <v>3</v>
      </c>
      <c r="I6" s="41">
        <v>4</v>
      </c>
      <c r="J6" s="41">
        <v>5</v>
      </c>
      <c r="K6" s="41" t="s">
        <v>19</v>
      </c>
      <c r="L6" s="41" t="s">
        <v>20</v>
      </c>
    </row>
    <row r="7" spans="2:12" ht="25.5" x14ac:dyDescent="0.25">
      <c r="B7" s="5">
        <v>8</v>
      </c>
      <c r="C7" s="5"/>
      <c r="D7" s="5"/>
      <c r="E7" s="5"/>
      <c r="F7" s="5" t="s">
        <v>9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</row>
    <row r="8" spans="2:12" x14ac:dyDescent="0.25">
      <c r="B8" s="5"/>
      <c r="C8" s="10">
        <v>84</v>
      </c>
      <c r="D8" s="10"/>
      <c r="E8" s="10"/>
      <c r="F8" s="10" t="s">
        <v>14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</row>
    <row r="9" spans="2:12" ht="51" x14ac:dyDescent="0.25">
      <c r="B9" s="6"/>
      <c r="C9" s="6"/>
      <c r="D9" s="6">
        <v>841</v>
      </c>
      <c r="E9" s="6"/>
      <c r="F9" s="30" t="s">
        <v>42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</row>
    <row r="10" spans="2:12" ht="25.5" x14ac:dyDescent="0.25">
      <c r="B10" s="6"/>
      <c r="C10" s="6"/>
      <c r="D10" s="6"/>
      <c r="E10" s="6">
        <v>8413</v>
      </c>
      <c r="F10" s="30" t="s">
        <v>43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</row>
    <row r="11" spans="2:12" x14ac:dyDescent="0.25">
      <c r="B11" s="6"/>
      <c r="C11" s="6"/>
      <c r="D11" s="6"/>
      <c r="E11" s="7" t="s">
        <v>25</v>
      </c>
      <c r="F11" s="12"/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</row>
    <row r="12" spans="2:12" ht="25.5" x14ac:dyDescent="0.25">
      <c r="B12" s="8">
        <v>5</v>
      </c>
      <c r="C12" s="9"/>
      <c r="D12" s="9"/>
      <c r="E12" s="9"/>
      <c r="F12" s="23" t="s">
        <v>10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</row>
    <row r="13" spans="2:12" ht="25.5" x14ac:dyDescent="0.25">
      <c r="B13" s="10"/>
      <c r="C13" s="10">
        <v>54</v>
      </c>
      <c r="D13" s="10"/>
      <c r="E13" s="10"/>
      <c r="F13" s="24" t="s">
        <v>15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</row>
    <row r="14" spans="2:12" ht="63.75" x14ac:dyDescent="0.25">
      <c r="B14" s="10"/>
      <c r="C14" s="10"/>
      <c r="D14" s="10">
        <v>541</v>
      </c>
      <c r="E14" s="30"/>
      <c r="F14" s="30" t="s">
        <v>44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</row>
    <row r="15" spans="2:12" ht="38.25" x14ac:dyDescent="0.25">
      <c r="B15" s="10"/>
      <c r="C15" s="10"/>
      <c r="D15" s="10"/>
      <c r="E15" s="30">
        <v>5413</v>
      </c>
      <c r="F15" s="30" t="s">
        <v>45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</row>
    <row r="16" spans="2:12" x14ac:dyDescent="0.25">
      <c r="B16" s="11" t="s">
        <v>16</v>
      </c>
      <c r="C16" s="9"/>
      <c r="D16" s="9"/>
      <c r="E16" s="9"/>
      <c r="F16" s="23" t="s">
        <v>25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workbookViewId="0">
      <selection activeCell="C6" sqref="C6:H2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6"/>
      <c r="C1" s="16"/>
      <c r="D1" s="16"/>
      <c r="E1" s="16"/>
      <c r="F1" s="3"/>
      <c r="G1" s="3"/>
      <c r="H1" s="3"/>
    </row>
    <row r="2" spans="2:8" ht="15.75" customHeight="1" x14ac:dyDescent="0.25">
      <c r="B2" s="160" t="s">
        <v>46</v>
      </c>
      <c r="C2" s="160"/>
      <c r="D2" s="160"/>
      <c r="E2" s="160"/>
      <c r="F2" s="160"/>
      <c r="G2" s="160"/>
      <c r="H2" s="160"/>
    </row>
    <row r="3" spans="2:8" ht="18" x14ac:dyDescent="0.25">
      <c r="B3" s="16"/>
      <c r="C3" s="16"/>
      <c r="D3" s="16"/>
      <c r="E3" s="16"/>
      <c r="F3" s="3"/>
      <c r="G3" s="3"/>
      <c r="H3" s="3"/>
    </row>
    <row r="4" spans="2:8" ht="25.5" x14ac:dyDescent="0.25">
      <c r="B4" s="39" t="s">
        <v>7</v>
      </c>
      <c r="C4" s="39" t="s">
        <v>74</v>
      </c>
      <c r="D4" s="39" t="s">
        <v>69</v>
      </c>
      <c r="E4" s="39" t="s">
        <v>70</v>
      </c>
      <c r="F4" s="39" t="s">
        <v>71</v>
      </c>
      <c r="G4" s="39" t="s">
        <v>17</v>
      </c>
      <c r="H4" s="39" t="s">
        <v>50</v>
      </c>
    </row>
    <row r="5" spans="2:8" x14ac:dyDescent="0.25">
      <c r="B5" s="39">
        <v>1</v>
      </c>
      <c r="C5" s="39">
        <v>2</v>
      </c>
      <c r="D5" s="39">
        <v>3</v>
      </c>
      <c r="E5" s="39">
        <v>4</v>
      </c>
      <c r="F5" s="39">
        <v>5</v>
      </c>
      <c r="G5" s="39" t="s">
        <v>19</v>
      </c>
      <c r="H5" s="39" t="s">
        <v>20</v>
      </c>
    </row>
    <row r="6" spans="2:8" x14ac:dyDescent="0.25">
      <c r="B6" s="5" t="s">
        <v>47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</row>
    <row r="7" spans="2:8" x14ac:dyDescent="0.25">
      <c r="B7" s="5" t="s">
        <v>37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</row>
    <row r="8" spans="2:8" x14ac:dyDescent="0.25">
      <c r="B8" s="33" t="s">
        <v>36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2:8" x14ac:dyDescent="0.25">
      <c r="B9" s="32" t="s">
        <v>35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2:8" x14ac:dyDescent="0.25">
      <c r="B10" s="32" t="s">
        <v>25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2:8" x14ac:dyDescent="0.25">
      <c r="B11" s="5" t="s">
        <v>34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2:8" x14ac:dyDescent="0.25">
      <c r="B12" s="31" t="s">
        <v>33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2:8" x14ac:dyDescent="0.25">
      <c r="B13" s="5" t="s">
        <v>32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2:8" x14ac:dyDescent="0.25">
      <c r="B14" s="31" t="s">
        <v>31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2:8" x14ac:dyDescent="0.25">
      <c r="B15" s="10" t="s">
        <v>16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2:8" x14ac:dyDescent="0.25">
      <c r="B16" s="31"/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</row>
    <row r="17" spans="2:8" ht="15.75" customHeight="1" x14ac:dyDescent="0.25">
      <c r="B17" s="5" t="s">
        <v>48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</row>
    <row r="18" spans="2:8" ht="15.75" customHeight="1" x14ac:dyDescent="0.25">
      <c r="B18" s="5" t="s">
        <v>37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</row>
    <row r="19" spans="2:8" x14ac:dyDescent="0.25">
      <c r="B19" s="33" t="s">
        <v>36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</row>
    <row r="20" spans="2:8" x14ac:dyDescent="0.25">
      <c r="B20" s="32" t="s">
        <v>35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</row>
    <row r="21" spans="2:8" x14ac:dyDescent="0.25">
      <c r="B21" s="32" t="s">
        <v>25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</row>
    <row r="22" spans="2:8" x14ac:dyDescent="0.25">
      <c r="B22" s="5" t="s">
        <v>34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2:8" x14ac:dyDescent="0.25">
      <c r="B23" s="31" t="s">
        <v>33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</row>
    <row r="24" spans="2:8" x14ac:dyDescent="0.25">
      <c r="B24" s="5" t="s">
        <v>32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</row>
    <row r="25" spans="2:8" x14ac:dyDescent="0.25">
      <c r="B25" s="31" t="s">
        <v>31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</row>
    <row r="26" spans="2:8" x14ac:dyDescent="0.25">
      <c r="B26" s="10" t="s">
        <v>16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1"/>
  <sheetViews>
    <sheetView topLeftCell="B109" workbookViewId="0">
      <selection activeCell="H8" sqref="H8"/>
    </sheetView>
  </sheetViews>
  <sheetFormatPr defaultRowHeight="15" x14ac:dyDescent="0.25"/>
  <cols>
    <col min="2" max="2" width="8.140625" style="43" bestFit="1" customWidth="1"/>
    <col min="3" max="3" width="8.42578125" bestFit="1" customWidth="1"/>
    <col min="4" max="4" width="23.42578125" style="43" customWidth="1"/>
    <col min="5" max="5" width="50.28515625" customWidth="1"/>
    <col min="6" max="7" width="25.28515625" customWidth="1"/>
    <col min="8" max="8" width="25.28515625" style="43" customWidth="1"/>
    <col min="9" max="9" width="15.7109375" customWidth="1"/>
  </cols>
  <sheetData>
    <row r="1" spans="2:9" ht="18" x14ac:dyDescent="0.25">
      <c r="B1" s="42"/>
      <c r="C1" s="2"/>
      <c r="D1" s="42"/>
      <c r="E1" s="2"/>
      <c r="F1" s="2"/>
      <c r="G1" s="2"/>
      <c r="H1" s="42"/>
      <c r="I1" s="3"/>
    </row>
    <row r="2" spans="2:9" ht="18" customHeight="1" x14ac:dyDescent="0.25">
      <c r="B2" s="160" t="s">
        <v>11</v>
      </c>
      <c r="C2" s="165"/>
      <c r="D2" s="165"/>
      <c r="E2" s="165"/>
      <c r="F2" s="165"/>
      <c r="G2" s="165"/>
      <c r="H2" s="165"/>
      <c r="I2" s="165"/>
    </row>
    <row r="3" spans="2:9" ht="18" x14ac:dyDescent="0.25">
      <c r="B3" s="42"/>
      <c r="C3" s="2"/>
      <c r="D3" s="42"/>
      <c r="E3" s="2"/>
      <c r="F3" s="2"/>
      <c r="G3" s="2"/>
      <c r="H3" s="42"/>
      <c r="I3" s="3"/>
    </row>
    <row r="4" spans="2:9" ht="15.75" x14ac:dyDescent="0.25">
      <c r="B4" s="169" t="s">
        <v>66</v>
      </c>
      <c r="C4" s="169"/>
      <c r="D4" s="169"/>
      <c r="E4" s="169"/>
      <c r="F4" s="169"/>
      <c r="G4" s="169"/>
      <c r="H4" s="169"/>
      <c r="I4" s="169"/>
    </row>
    <row r="5" spans="2:9" ht="18" x14ac:dyDescent="0.25">
      <c r="B5" s="42"/>
      <c r="C5" s="16"/>
      <c r="D5" s="42"/>
      <c r="E5" s="16"/>
      <c r="F5" s="16"/>
      <c r="G5" s="16"/>
      <c r="H5" s="42"/>
      <c r="I5" s="3"/>
    </row>
    <row r="6" spans="2:9" ht="25.5" x14ac:dyDescent="0.25">
      <c r="B6" s="157" t="s">
        <v>160</v>
      </c>
      <c r="C6" s="158"/>
      <c r="D6" s="158"/>
      <c r="E6" s="159"/>
      <c r="F6" s="39" t="s">
        <v>357</v>
      </c>
      <c r="G6" s="39" t="s">
        <v>358</v>
      </c>
      <c r="H6" s="1" t="s">
        <v>372</v>
      </c>
      <c r="I6" s="39" t="s">
        <v>50</v>
      </c>
    </row>
    <row r="7" spans="2:9" s="29" customFormat="1" ht="15.75" customHeight="1" x14ac:dyDescent="0.2">
      <c r="B7" s="170">
        <v>1</v>
      </c>
      <c r="C7" s="171"/>
      <c r="D7" s="171"/>
      <c r="E7" s="172"/>
      <c r="F7" s="40">
        <v>2</v>
      </c>
      <c r="G7" s="40">
        <v>3</v>
      </c>
      <c r="H7" s="27">
        <v>4</v>
      </c>
      <c r="I7" s="40" t="s">
        <v>204</v>
      </c>
    </row>
    <row r="8" spans="2:9" s="123" customFormat="1" ht="30" customHeight="1" x14ac:dyDescent="0.25">
      <c r="B8" s="173" t="s">
        <v>161</v>
      </c>
      <c r="C8" s="174"/>
      <c r="D8" s="175"/>
      <c r="E8" s="121" t="s">
        <v>160</v>
      </c>
      <c r="F8" s="118">
        <f>F11+F15+F22+F29+F37+F39+F43+F50+F77+F90+F100+F103+F106+F109+F118+F121+F124+F136+F139+F146+F151+F156+F159+F34</f>
        <v>3076036</v>
      </c>
      <c r="G8" s="118">
        <v>0</v>
      </c>
      <c r="H8" s="122">
        <f>H11+H15+H22+H29+H34+H37+H39+H43+H50+H77+H90+H100+H103+H106+H118+H121+H124+H133+H136+H139+H146+H151+H156+H159</f>
        <v>2857405.9499999993</v>
      </c>
      <c r="I8" s="122">
        <f>H8/F8*100</f>
        <v>92.892474275333555</v>
      </c>
    </row>
    <row r="9" spans="2:9" s="116" customFormat="1" ht="30" customHeight="1" x14ac:dyDescent="0.25">
      <c r="B9" s="109">
        <v>1202</v>
      </c>
      <c r="C9" s="110"/>
      <c r="D9" s="111"/>
      <c r="E9" s="111" t="s">
        <v>352</v>
      </c>
      <c r="F9" s="115">
        <v>3076036</v>
      </c>
      <c r="G9" s="115">
        <v>0</v>
      </c>
      <c r="H9" s="69">
        <f>H10+H14+H36+H42+H99+H102+H105+H108+H117+H120+H123+H135+H145+H155+H158</f>
        <v>2860112.9299999997</v>
      </c>
      <c r="I9" s="69">
        <v>0</v>
      </c>
    </row>
    <row r="10" spans="2:9" s="123" customFormat="1" ht="30" customHeight="1" x14ac:dyDescent="0.25">
      <c r="B10" s="124" t="s">
        <v>353</v>
      </c>
      <c r="C10" s="125"/>
      <c r="D10" s="121"/>
      <c r="E10" s="121" t="s">
        <v>354</v>
      </c>
      <c r="F10" s="118">
        <v>250</v>
      </c>
      <c r="G10" s="118">
        <v>0</v>
      </c>
      <c r="H10" s="122">
        <v>250</v>
      </c>
      <c r="I10" s="122">
        <v>0</v>
      </c>
    </row>
    <row r="11" spans="2:9" s="116" customFormat="1" ht="30" customHeight="1" x14ac:dyDescent="0.25">
      <c r="B11" s="109"/>
      <c r="C11" s="106" t="s">
        <v>147</v>
      </c>
      <c r="D11" s="111"/>
      <c r="E11" s="111" t="s">
        <v>162</v>
      </c>
      <c r="F11" s="115">
        <v>250</v>
      </c>
      <c r="G11" s="115">
        <v>0</v>
      </c>
      <c r="H11" s="69">
        <v>250</v>
      </c>
      <c r="I11" s="69">
        <v>0</v>
      </c>
    </row>
    <row r="12" spans="2:9" s="116" customFormat="1" ht="30" customHeight="1" x14ac:dyDescent="0.25">
      <c r="B12" s="109"/>
      <c r="C12" s="92"/>
      <c r="D12" s="111">
        <v>323</v>
      </c>
      <c r="E12" s="111" t="s">
        <v>265</v>
      </c>
      <c r="F12" s="115">
        <v>250</v>
      </c>
      <c r="G12" s="115">
        <v>0</v>
      </c>
      <c r="H12" s="69">
        <v>250</v>
      </c>
      <c r="I12" s="69">
        <v>0</v>
      </c>
    </row>
    <row r="13" spans="2:9" s="116" customFormat="1" ht="30" customHeight="1" x14ac:dyDescent="0.25">
      <c r="B13" s="161" t="s">
        <v>163</v>
      </c>
      <c r="C13" s="162"/>
      <c r="D13" s="163"/>
      <c r="E13" s="117" t="s">
        <v>164</v>
      </c>
      <c r="F13" s="115">
        <f>F14+F36</f>
        <v>121942</v>
      </c>
      <c r="G13" s="115">
        <v>0</v>
      </c>
      <c r="H13" s="69">
        <f>H14+H36</f>
        <v>128435.88999999998</v>
      </c>
      <c r="I13" s="69">
        <f>H13/F13*100</f>
        <v>105.3253923996654</v>
      </c>
    </row>
    <row r="14" spans="2:9" s="123" customFormat="1" ht="30" customHeight="1" x14ac:dyDescent="0.25">
      <c r="B14" s="164" t="s">
        <v>165</v>
      </c>
      <c r="C14" s="164"/>
      <c r="D14" s="164"/>
      <c r="E14" s="126" t="s">
        <v>166</v>
      </c>
      <c r="F14" s="118">
        <f>F15+F22+F29</f>
        <v>117656</v>
      </c>
      <c r="G14" s="118">
        <v>0</v>
      </c>
      <c r="H14" s="122">
        <f>H15+H22+H29+G34</f>
        <v>124150.51999999999</v>
      </c>
      <c r="I14" s="122">
        <f t="shared" ref="I14:I76" si="0">H14/F14*100</f>
        <v>105.51992248589106</v>
      </c>
    </row>
    <row r="15" spans="2:9" s="116" customFormat="1" ht="30" customHeight="1" x14ac:dyDescent="0.25">
      <c r="B15" s="161" t="s">
        <v>147</v>
      </c>
      <c r="C15" s="162"/>
      <c r="D15" s="163"/>
      <c r="E15" s="111" t="s">
        <v>162</v>
      </c>
      <c r="F15" s="115">
        <f>F16+F20</f>
        <v>64029</v>
      </c>
      <c r="G15" s="115">
        <v>0</v>
      </c>
      <c r="H15" s="69">
        <f>H16+H20</f>
        <v>67882.22</v>
      </c>
      <c r="I15" s="69">
        <f t="shared" si="0"/>
        <v>106.01792937575161</v>
      </c>
    </row>
    <row r="16" spans="2:9" s="116" customFormat="1" ht="30" customHeight="1" x14ac:dyDescent="0.25">
      <c r="B16" s="105"/>
      <c r="C16" s="106" t="s">
        <v>278</v>
      </c>
      <c r="D16" s="107"/>
      <c r="E16" s="111"/>
      <c r="F16" s="115">
        <f>SUM(F17:F19)</f>
        <v>63229</v>
      </c>
      <c r="G16" s="115">
        <v>0</v>
      </c>
      <c r="H16" s="69">
        <f>SUM(H17:H19)</f>
        <v>66978.78</v>
      </c>
      <c r="I16" s="69">
        <f t="shared" si="0"/>
        <v>105.93047494029636</v>
      </c>
    </row>
    <row r="17" spans="2:9" s="116" customFormat="1" ht="30" customHeight="1" x14ac:dyDescent="0.25">
      <c r="B17" s="105"/>
      <c r="C17" s="106"/>
      <c r="D17" s="107" t="s">
        <v>277</v>
      </c>
      <c r="E17" s="111" t="s">
        <v>274</v>
      </c>
      <c r="F17" s="115">
        <v>51007</v>
      </c>
      <c r="G17" s="115">
        <v>0</v>
      </c>
      <c r="H17" s="69">
        <v>54410.879999999997</v>
      </c>
      <c r="I17" s="69">
        <f t="shared" si="0"/>
        <v>106.6733585586292</v>
      </c>
    </row>
    <row r="18" spans="2:9" s="116" customFormat="1" ht="30" customHeight="1" x14ac:dyDescent="0.25">
      <c r="B18" s="105"/>
      <c r="C18" s="106"/>
      <c r="D18" s="107" t="s">
        <v>275</v>
      </c>
      <c r="E18" s="111" t="s">
        <v>276</v>
      </c>
      <c r="F18" s="115">
        <v>3805</v>
      </c>
      <c r="G18" s="115">
        <v>0</v>
      </c>
      <c r="H18" s="69">
        <v>3701.24</v>
      </c>
      <c r="I18" s="69">
        <f t="shared" si="0"/>
        <v>97.273061760840989</v>
      </c>
    </row>
    <row r="19" spans="2:9" s="116" customFormat="1" ht="30" customHeight="1" x14ac:dyDescent="0.25">
      <c r="B19" s="105"/>
      <c r="C19" s="106"/>
      <c r="D19" s="107" t="s">
        <v>279</v>
      </c>
      <c r="E19" s="111" t="s">
        <v>262</v>
      </c>
      <c r="F19" s="115">
        <v>8417</v>
      </c>
      <c r="G19" s="115">
        <v>0</v>
      </c>
      <c r="H19" s="69">
        <v>8866.66</v>
      </c>
      <c r="I19" s="69">
        <f t="shared" si="0"/>
        <v>105.34228347392182</v>
      </c>
    </row>
    <row r="20" spans="2:9" s="116" customFormat="1" ht="30" customHeight="1" x14ac:dyDescent="0.25">
      <c r="B20" s="105"/>
      <c r="C20" s="106" t="s">
        <v>281</v>
      </c>
      <c r="D20" s="107"/>
      <c r="E20" s="111"/>
      <c r="F20" s="115">
        <v>800</v>
      </c>
      <c r="G20" s="115">
        <v>0</v>
      </c>
      <c r="H20" s="69">
        <v>903.44</v>
      </c>
      <c r="I20" s="69">
        <f t="shared" si="0"/>
        <v>112.92999999999999</v>
      </c>
    </row>
    <row r="21" spans="2:9" s="116" customFormat="1" ht="30" customHeight="1" x14ac:dyDescent="0.25">
      <c r="B21" s="105"/>
      <c r="C21" s="106"/>
      <c r="D21" s="107" t="s">
        <v>280</v>
      </c>
      <c r="E21" s="111" t="s">
        <v>283</v>
      </c>
      <c r="F21" s="115">
        <v>800</v>
      </c>
      <c r="G21" s="115">
        <v>0</v>
      </c>
      <c r="H21" s="69">
        <v>903.44</v>
      </c>
      <c r="I21" s="69">
        <f t="shared" si="0"/>
        <v>112.92999999999999</v>
      </c>
    </row>
    <row r="22" spans="2:9" s="116" customFormat="1" ht="30" customHeight="1" x14ac:dyDescent="0.25">
      <c r="B22" s="161" t="s">
        <v>146</v>
      </c>
      <c r="C22" s="162"/>
      <c r="D22" s="163"/>
      <c r="E22" s="111" t="s">
        <v>167</v>
      </c>
      <c r="F22" s="115">
        <f>F23+F27</f>
        <v>53627</v>
      </c>
      <c r="G22" s="115">
        <v>0</v>
      </c>
      <c r="H22" s="69">
        <f>H23+H27</f>
        <v>56268.299999999996</v>
      </c>
      <c r="I22" s="69">
        <f t="shared" si="0"/>
        <v>104.92531747067709</v>
      </c>
    </row>
    <row r="23" spans="2:9" s="116" customFormat="1" ht="30" customHeight="1" x14ac:dyDescent="0.25">
      <c r="B23" s="105"/>
      <c r="C23" s="106" t="s">
        <v>278</v>
      </c>
      <c r="D23" s="107"/>
      <c r="E23" s="111"/>
      <c r="F23" s="115">
        <f>SUM(F24:F26)</f>
        <v>52941</v>
      </c>
      <c r="G23" s="115">
        <v>0</v>
      </c>
      <c r="H23" s="69">
        <f>SUM(H24:H26)</f>
        <v>55511.909999999996</v>
      </c>
      <c r="I23" s="69">
        <f t="shared" si="0"/>
        <v>104.8561795205984</v>
      </c>
    </row>
    <row r="24" spans="2:9" s="116" customFormat="1" ht="30" customHeight="1" x14ac:dyDescent="0.25">
      <c r="B24" s="105"/>
      <c r="C24" s="106"/>
      <c r="D24" s="107" t="s">
        <v>277</v>
      </c>
      <c r="E24" s="111" t="s">
        <v>274</v>
      </c>
      <c r="F24" s="115">
        <v>42705</v>
      </c>
      <c r="G24" s="115">
        <v>0</v>
      </c>
      <c r="H24" s="69">
        <v>44989.84</v>
      </c>
      <c r="I24" s="69">
        <f t="shared" si="0"/>
        <v>105.3502868516567</v>
      </c>
    </row>
    <row r="25" spans="2:9" s="116" customFormat="1" ht="30" customHeight="1" x14ac:dyDescent="0.25">
      <c r="B25" s="105"/>
      <c r="C25" s="106"/>
      <c r="D25" s="107" t="s">
        <v>275</v>
      </c>
      <c r="E25" s="111" t="s">
        <v>261</v>
      </c>
      <c r="F25" s="115">
        <v>3186</v>
      </c>
      <c r="G25" s="115">
        <v>0</v>
      </c>
      <c r="H25" s="69">
        <v>3098.76</v>
      </c>
      <c r="I25" s="69">
        <f t="shared" si="0"/>
        <v>97.261770244821093</v>
      </c>
    </row>
    <row r="26" spans="2:9" s="116" customFormat="1" ht="30" customHeight="1" x14ac:dyDescent="0.25">
      <c r="B26" s="105"/>
      <c r="C26" s="106"/>
      <c r="D26" s="107" t="s">
        <v>279</v>
      </c>
      <c r="E26" s="111" t="s">
        <v>262</v>
      </c>
      <c r="F26" s="115">
        <v>7050</v>
      </c>
      <c r="G26" s="115">
        <v>0</v>
      </c>
      <c r="H26" s="69">
        <v>7423.31</v>
      </c>
      <c r="I26" s="69">
        <f t="shared" si="0"/>
        <v>105.29517730496454</v>
      </c>
    </row>
    <row r="27" spans="2:9" s="116" customFormat="1" ht="30" customHeight="1" x14ac:dyDescent="0.25">
      <c r="B27" s="105"/>
      <c r="C27" s="106" t="s">
        <v>281</v>
      </c>
      <c r="D27" s="107"/>
      <c r="E27" s="111"/>
      <c r="F27" s="115">
        <v>686</v>
      </c>
      <c r="G27" s="115">
        <v>0</v>
      </c>
      <c r="H27" s="69">
        <v>756.39</v>
      </c>
      <c r="I27" s="69">
        <f t="shared" si="0"/>
        <v>110.26093294460641</v>
      </c>
    </row>
    <row r="28" spans="2:9" s="116" customFormat="1" ht="30" customHeight="1" x14ac:dyDescent="0.25">
      <c r="B28" s="105"/>
      <c r="C28" s="106"/>
      <c r="D28" s="107" t="s">
        <v>280</v>
      </c>
      <c r="E28" s="111" t="s">
        <v>283</v>
      </c>
      <c r="F28" s="115">
        <v>686</v>
      </c>
      <c r="G28" s="115">
        <v>0</v>
      </c>
      <c r="H28" s="69">
        <v>756.39</v>
      </c>
      <c r="I28" s="69">
        <f t="shared" si="0"/>
        <v>110.26093294460641</v>
      </c>
    </row>
    <row r="29" spans="2:9" s="116" customFormat="1" ht="30" customHeight="1" x14ac:dyDescent="0.25">
      <c r="B29" s="105" t="s">
        <v>345</v>
      </c>
      <c r="C29" s="106"/>
      <c r="D29" s="107"/>
      <c r="E29" s="111" t="s">
        <v>346</v>
      </c>
      <c r="F29" s="115">
        <v>0</v>
      </c>
      <c r="G29" s="115">
        <v>0</v>
      </c>
      <c r="H29" s="69">
        <v>0</v>
      </c>
      <c r="I29" s="69">
        <v>0</v>
      </c>
    </row>
    <row r="30" spans="2:9" s="116" customFormat="1" ht="30" customHeight="1" x14ac:dyDescent="0.25">
      <c r="B30" s="105"/>
      <c r="C30" s="106"/>
      <c r="D30" s="107" t="s">
        <v>347</v>
      </c>
      <c r="E30" s="111" t="s">
        <v>261</v>
      </c>
      <c r="F30" s="115">
        <v>0</v>
      </c>
      <c r="G30" s="115">
        <v>0</v>
      </c>
      <c r="H30" s="69">
        <v>0</v>
      </c>
      <c r="I30" s="69">
        <v>0</v>
      </c>
    </row>
    <row r="31" spans="2:9" s="116" customFormat="1" ht="30" customHeight="1" x14ac:dyDescent="0.25">
      <c r="B31" s="105"/>
      <c r="C31" s="106"/>
      <c r="D31" s="107" t="s">
        <v>348</v>
      </c>
      <c r="E31" s="111" t="s">
        <v>262</v>
      </c>
      <c r="F31" s="115">
        <v>0</v>
      </c>
      <c r="G31" s="115">
        <v>0</v>
      </c>
      <c r="H31" s="69">
        <v>0</v>
      </c>
      <c r="I31" s="69">
        <v>0</v>
      </c>
    </row>
    <row r="32" spans="2:9" s="116" customFormat="1" ht="30" customHeight="1" x14ac:dyDescent="0.25">
      <c r="B32" s="105"/>
      <c r="C32" s="106"/>
      <c r="D32" s="107" t="s">
        <v>349</v>
      </c>
      <c r="E32" s="111" t="s">
        <v>274</v>
      </c>
      <c r="F32" s="115">
        <v>0</v>
      </c>
      <c r="G32" s="115">
        <v>0</v>
      </c>
      <c r="H32" s="69">
        <v>0</v>
      </c>
      <c r="I32" s="69">
        <v>0</v>
      </c>
    </row>
    <row r="33" spans="2:9" s="116" customFormat="1" ht="30" customHeight="1" x14ac:dyDescent="0.25">
      <c r="B33" s="105"/>
      <c r="C33" s="106"/>
      <c r="D33" s="107" t="s">
        <v>350</v>
      </c>
      <c r="E33" s="111" t="s">
        <v>263</v>
      </c>
      <c r="F33" s="115">
        <v>0</v>
      </c>
      <c r="G33" s="115">
        <v>0</v>
      </c>
      <c r="H33" s="69">
        <v>0</v>
      </c>
      <c r="I33" s="69">
        <v>0</v>
      </c>
    </row>
    <row r="34" spans="2:9" s="116" customFormat="1" ht="30" customHeight="1" x14ac:dyDescent="0.25">
      <c r="B34" s="105" t="s">
        <v>155</v>
      </c>
      <c r="C34" s="106"/>
      <c r="D34" s="107"/>
      <c r="E34" s="111" t="s">
        <v>380</v>
      </c>
      <c r="F34" s="115">
        <v>26500</v>
      </c>
      <c r="G34" s="115">
        <v>0</v>
      </c>
      <c r="H34" s="69">
        <v>0</v>
      </c>
      <c r="I34" s="69">
        <v>0</v>
      </c>
    </row>
    <row r="35" spans="2:9" s="116" customFormat="1" ht="30" customHeight="1" x14ac:dyDescent="0.25">
      <c r="B35" s="105"/>
      <c r="C35" s="106"/>
      <c r="D35" s="107" t="s">
        <v>349</v>
      </c>
      <c r="E35" s="111" t="s">
        <v>260</v>
      </c>
      <c r="F35" s="115">
        <v>26500</v>
      </c>
      <c r="G35" s="115">
        <v>0</v>
      </c>
      <c r="H35" s="69">
        <v>0</v>
      </c>
      <c r="I35" s="69">
        <v>0</v>
      </c>
    </row>
    <row r="36" spans="2:9" s="123" customFormat="1" ht="30" customHeight="1" x14ac:dyDescent="0.25">
      <c r="B36" s="127" t="s">
        <v>351</v>
      </c>
      <c r="C36" s="128"/>
      <c r="D36" s="129"/>
      <c r="E36" s="121" t="s">
        <v>178</v>
      </c>
      <c r="F36" s="118">
        <f>F37+F39</f>
        <v>4286</v>
      </c>
      <c r="G36" s="118">
        <v>0</v>
      </c>
      <c r="H36" s="122">
        <f>H37+H39</f>
        <v>4285.37</v>
      </c>
      <c r="I36" s="122">
        <f t="shared" si="0"/>
        <v>99.985300979934664</v>
      </c>
    </row>
    <row r="37" spans="2:9" s="116" customFormat="1" ht="30" customHeight="1" x14ac:dyDescent="0.25">
      <c r="B37" s="105" t="s">
        <v>146</v>
      </c>
      <c r="C37" s="110"/>
      <c r="D37" s="111"/>
      <c r="E37" s="117" t="s">
        <v>167</v>
      </c>
      <c r="F37" s="115">
        <v>4073</v>
      </c>
      <c r="G37" s="115">
        <v>0</v>
      </c>
      <c r="H37" s="69">
        <v>4072.46</v>
      </c>
      <c r="I37" s="69">
        <f t="shared" si="0"/>
        <v>99.986741959243801</v>
      </c>
    </row>
    <row r="38" spans="2:9" s="116" customFormat="1" ht="30" customHeight="1" x14ac:dyDescent="0.25">
      <c r="B38" s="105"/>
      <c r="C38" s="110"/>
      <c r="D38" s="111">
        <v>3222</v>
      </c>
      <c r="E38" s="117" t="s">
        <v>264</v>
      </c>
      <c r="F38" s="115">
        <v>4073</v>
      </c>
      <c r="G38" s="115">
        <v>0</v>
      </c>
      <c r="H38" s="69">
        <v>4072.46</v>
      </c>
      <c r="I38" s="69">
        <f t="shared" si="0"/>
        <v>99.986741959243801</v>
      </c>
    </row>
    <row r="39" spans="2:9" s="116" customFormat="1" ht="30" customHeight="1" x14ac:dyDescent="0.25">
      <c r="B39" s="105" t="s">
        <v>155</v>
      </c>
      <c r="C39" s="110"/>
      <c r="D39" s="111"/>
      <c r="E39" s="117" t="s">
        <v>179</v>
      </c>
      <c r="F39" s="115">
        <v>213</v>
      </c>
      <c r="G39" s="115">
        <v>0</v>
      </c>
      <c r="H39" s="69">
        <v>212.91</v>
      </c>
      <c r="I39" s="69">
        <f t="shared" si="0"/>
        <v>99.957746478873233</v>
      </c>
    </row>
    <row r="40" spans="2:9" s="116" customFormat="1" ht="30" customHeight="1" x14ac:dyDescent="0.25">
      <c r="B40" s="105"/>
      <c r="C40" s="110"/>
      <c r="D40" s="111">
        <v>3222</v>
      </c>
      <c r="E40" s="117" t="s">
        <v>264</v>
      </c>
      <c r="F40" s="115">
        <v>213</v>
      </c>
      <c r="G40" s="115">
        <v>0</v>
      </c>
      <c r="H40" s="69">
        <v>212.91</v>
      </c>
      <c r="I40" s="69">
        <f t="shared" si="0"/>
        <v>99.957746478873233</v>
      </c>
    </row>
    <row r="41" spans="2:9" s="116" customFormat="1" ht="30" customHeight="1" x14ac:dyDescent="0.25">
      <c r="B41" s="166">
        <v>1207</v>
      </c>
      <c r="C41" s="167"/>
      <c r="D41" s="168"/>
      <c r="E41" s="117" t="s">
        <v>168</v>
      </c>
      <c r="F41" s="115">
        <f>F42+F77+F90</f>
        <v>5272723</v>
      </c>
      <c r="G41" s="115">
        <v>0</v>
      </c>
      <c r="H41" s="69"/>
      <c r="I41" s="69">
        <f t="shared" si="0"/>
        <v>0</v>
      </c>
    </row>
    <row r="42" spans="2:9" s="123" customFormat="1" ht="30" customHeight="1" x14ac:dyDescent="0.25">
      <c r="B42" s="164" t="s">
        <v>169</v>
      </c>
      <c r="C42" s="164"/>
      <c r="D42" s="164"/>
      <c r="E42" s="126" t="s">
        <v>170</v>
      </c>
      <c r="F42" s="118">
        <f>F43+F50+F77+F90</f>
        <v>2700991</v>
      </c>
      <c r="G42" s="118">
        <v>0</v>
      </c>
      <c r="H42" s="122">
        <f>H43+H50+H77+H90</f>
        <v>2473628.4</v>
      </c>
      <c r="I42" s="122">
        <f t="shared" si="0"/>
        <v>91.582252588031579</v>
      </c>
    </row>
    <row r="43" spans="2:9" s="116" customFormat="1" ht="30" customHeight="1" x14ac:dyDescent="0.25">
      <c r="B43" s="177" t="s">
        <v>147</v>
      </c>
      <c r="C43" s="178"/>
      <c r="D43" s="179"/>
      <c r="E43" s="117" t="s">
        <v>162</v>
      </c>
      <c r="F43" s="115">
        <f>F44+F48</f>
        <v>35259</v>
      </c>
      <c r="G43" s="115">
        <v>0</v>
      </c>
      <c r="H43" s="69">
        <f>H44+H48</f>
        <v>33740.68</v>
      </c>
      <c r="I43" s="69">
        <f t="shared" si="0"/>
        <v>95.69380867296293</v>
      </c>
    </row>
    <row r="44" spans="2:9" s="116" customFormat="1" ht="30" customHeight="1" x14ac:dyDescent="0.25">
      <c r="B44" s="105"/>
      <c r="C44" s="106" t="s">
        <v>281</v>
      </c>
      <c r="D44" s="107"/>
      <c r="E44" s="119"/>
      <c r="F44" s="115">
        <f>SUM(F45:F47)</f>
        <v>35259</v>
      </c>
      <c r="G44" s="115">
        <v>0</v>
      </c>
      <c r="H44" s="69">
        <f>H45+H46+H47</f>
        <v>33740.68</v>
      </c>
      <c r="I44" s="69">
        <f t="shared" si="0"/>
        <v>95.69380867296293</v>
      </c>
    </row>
    <row r="45" spans="2:9" s="116" customFormat="1" ht="30" customHeight="1" x14ac:dyDescent="0.25">
      <c r="B45" s="105"/>
      <c r="C45" s="106"/>
      <c r="D45" s="107" t="s">
        <v>282</v>
      </c>
      <c r="E45" s="119" t="s">
        <v>263</v>
      </c>
      <c r="F45" s="115">
        <v>0</v>
      </c>
      <c r="G45" s="115">
        <v>0</v>
      </c>
      <c r="H45" s="69">
        <v>0</v>
      </c>
      <c r="I45" s="69">
        <v>0</v>
      </c>
    </row>
    <row r="46" spans="2:9" s="116" customFormat="1" ht="30" customHeight="1" x14ac:dyDescent="0.25">
      <c r="B46" s="105"/>
      <c r="C46" s="106"/>
      <c r="D46" s="107" t="s">
        <v>294</v>
      </c>
      <c r="E46" s="119" t="s">
        <v>264</v>
      </c>
      <c r="F46" s="115">
        <v>7129</v>
      </c>
      <c r="G46" s="115">
        <v>0</v>
      </c>
      <c r="H46" s="69">
        <v>9457.18</v>
      </c>
      <c r="I46" s="69">
        <f t="shared" si="0"/>
        <v>132.65787627998318</v>
      </c>
    </row>
    <row r="47" spans="2:9" s="116" customFormat="1" ht="30" customHeight="1" x14ac:dyDescent="0.25">
      <c r="B47" s="105"/>
      <c r="C47" s="106"/>
      <c r="D47" s="107" t="s">
        <v>293</v>
      </c>
      <c r="E47" s="119" t="s">
        <v>265</v>
      </c>
      <c r="F47" s="115">
        <v>28130</v>
      </c>
      <c r="G47" s="115">
        <v>0</v>
      </c>
      <c r="H47" s="69">
        <v>24283.5</v>
      </c>
      <c r="I47" s="69">
        <f t="shared" si="0"/>
        <v>86.325986491290436</v>
      </c>
    </row>
    <row r="48" spans="2:9" s="116" customFormat="1" ht="30" customHeight="1" x14ac:dyDescent="0.25">
      <c r="B48" s="105"/>
      <c r="C48" s="106" t="s">
        <v>310</v>
      </c>
      <c r="D48" s="107"/>
      <c r="E48" s="119"/>
      <c r="F48" s="115">
        <v>0</v>
      </c>
      <c r="G48" s="115">
        <v>0</v>
      </c>
      <c r="H48" s="69">
        <v>0</v>
      </c>
      <c r="I48" s="69">
        <v>0</v>
      </c>
    </row>
    <row r="49" spans="2:9" s="116" customFormat="1" ht="30" customHeight="1" x14ac:dyDescent="0.25">
      <c r="B49" s="105"/>
      <c r="C49" s="106"/>
      <c r="D49" s="107" t="s">
        <v>311</v>
      </c>
      <c r="E49" s="119" t="s">
        <v>326</v>
      </c>
      <c r="F49" s="115">
        <v>0</v>
      </c>
      <c r="G49" s="115">
        <v>0</v>
      </c>
      <c r="H49" s="69">
        <v>0</v>
      </c>
      <c r="I49" s="69">
        <v>0</v>
      </c>
    </row>
    <row r="50" spans="2:9" s="116" customFormat="1" ht="30" customHeight="1" x14ac:dyDescent="0.25">
      <c r="B50" s="161" t="s">
        <v>150</v>
      </c>
      <c r="C50" s="162"/>
      <c r="D50" s="163"/>
      <c r="E50" s="111" t="s">
        <v>171</v>
      </c>
      <c r="F50" s="115">
        <f>F51+F75</f>
        <v>94000</v>
      </c>
      <c r="G50" s="115">
        <v>0</v>
      </c>
      <c r="H50" s="69">
        <f>H51+H70</f>
        <v>94000</v>
      </c>
      <c r="I50" s="69">
        <f t="shared" si="0"/>
        <v>100</v>
      </c>
    </row>
    <row r="51" spans="2:9" s="116" customFormat="1" ht="30" customHeight="1" x14ac:dyDescent="0.25">
      <c r="B51" s="105"/>
      <c r="C51" s="106" t="s">
        <v>281</v>
      </c>
      <c r="D51" s="107"/>
      <c r="E51" s="111"/>
      <c r="F51" s="115">
        <f>F52+F54+F60+F69+F70</f>
        <v>93220</v>
      </c>
      <c r="G51" s="115">
        <v>0</v>
      </c>
      <c r="H51" s="69">
        <f>H52+H53+H54+H60+H69+H75</f>
        <v>92205.53</v>
      </c>
      <c r="I51" s="69">
        <f t="shared" si="0"/>
        <v>98.911746406350559</v>
      </c>
    </row>
    <row r="52" spans="2:9" s="116" customFormat="1" ht="30" customHeight="1" x14ac:dyDescent="0.25">
      <c r="B52" s="105"/>
      <c r="C52" s="106"/>
      <c r="D52" s="107" t="s">
        <v>282</v>
      </c>
      <c r="E52" s="111" t="s">
        <v>263</v>
      </c>
      <c r="F52" s="115">
        <v>6300</v>
      </c>
      <c r="G52" s="115">
        <v>0</v>
      </c>
      <c r="H52" s="69">
        <v>5458.16</v>
      </c>
      <c r="I52" s="69">
        <f t="shared" si="0"/>
        <v>86.63746031746031</v>
      </c>
    </row>
    <row r="53" spans="2:9" s="116" customFormat="1" ht="30" customHeight="1" x14ac:dyDescent="0.25">
      <c r="B53" s="105"/>
      <c r="C53" s="106"/>
      <c r="D53" s="107" t="s">
        <v>297</v>
      </c>
      <c r="E53" s="111" t="s">
        <v>298</v>
      </c>
      <c r="F53" s="115">
        <v>0</v>
      </c>
      <c r="G53" s="115">
        <v>0</v>
      </c>
      <c r="H53" s="69">
        <v>650.5</v>
      </c>
      <c r="I53" s="69">
        <v>0</v>
      </c>
    </row>
    <row r="54" spans="2:9" s="116" customFormat="1" ht="30" customHeight="1" x14ac:dyDescent="0.25">
      <c r="B54" s="105"/>
      <c r="C54" s="106"/>
      <c r="D54" s="107" t="s">
        <v>338</v>
      </c>
      <c r="E54" s="111"/>
      <c r="F54" s="115">
        <v>28670</v>
      </c>
      <c r="G54" s="115">
        <v>0</v>
      </c>
      <c r="H54" s="69">
        <f>SUM(H55:H59)</f>
        <v>26574.030000000002</v>
      </c>
      <c r="I54" s="69">
        <f t="shared" si="0"/>
        <v>92.689326822462519</v>
      </c>
    </row>
    <row r="55" spans="2:9" s="116" customFormat="1" ht="30" customHeight="1" x14ac:dyDescent="0.25">
      <c r="B55" s="105"/>
      <c r="C55" s="106"/>
      <c r="D55" s="107" t="s">
        <v>296</v>
      </c>
      <c r="E55" s="111" t="s">
        <v>312</v>
      </c>
      <c r="F55" s="115">
        <v>0</v>
      </c>
      <c r="G55" s="115">
        <v>0</v>
      </c>
      <c r="H55" s="69">
        <v>9378.6200000000008</v>
      </c>
      <c r="I55" s="69" t="e">
        <f t="shared" si="0"/>
        <v>#DIV/0!</v>
      </c>
    </row>
    <row r="56" spans="2:9" s="116" customFormat="1" ht="30" customHeight="1" x14ac:dyDescent="0.25">
      <c r="B56" s="105"/>
      <c r="C56" s="106"/>
      <c r="D56" s="107" t="s">
        <v>294</v>
      </c>
      <c r="E56" s="111" t="s">
        <v>313</v>
      </c>
      <c r="F56" s="115">
        <v>0</v>
      </c>
      <c r="G56" s="115">
        <v>0</v>
      </c>
      <c r="H56" s="69">
        <v>144.97</v>
      </c>
      <c r="I56" s="69">
        <v>0</v>
      </c>
    </row>
    <row r="57" spans="2:9" s="116" customFormat="1" ht="30" customHeight="1" x14ac:dyDescent="0.25">
      <c r="B57" s="105"/>
      <c r="C57" s="106"/>
      <c r="D57" s="107" t="s">
        <v>299</v>
      </c>
      <c r="E57" s="111" t="s">
        <v>314</v>
      </c>
      <c r="F57" s="115">
        <v>0</v>
      </c>
      <c r="G57" s="115">
        <v>0</v>
      </c>
      <c r="H57" s="69">
        <v>16048.04</v>
      </c>
      <c r="I57" s="69">
        <v>0</v>
      </c>
    </row>
    <row r="58" spans="2:9" s="116" customFormat="1" ht="30" customHeight="1" x14ac:dyDescent="0.25">
      <c r="B58" s="105"/>
      <c r="C58" s="106"/>
      <c r="D58" s="107" t="s">
        <v>300</v>
      </c>
      <c r="E58" s="111" t="s">
        <v>315</v>
      </c>
      <c r="F58" s="115">
        <v>0</v>
      </c>
      <c r="G58" s="115">
        <v>0</v>
      </c>
      <c r="H58" s="69">
        <v>731.86</v>
      </c>
      <c r="I58" s="69">
        <v>0</v>
      </c>
    </row>
    <row r="59" spans="2:9" s="116" customFormat="1" ht="30" customHeight="1" x14ac:dyDescent="0.25">
      <c r="B59" s="105"/>
      <c r="C59" s="106"/>
      <c r="D59" s="107" t="s">
        <v>301</v>
      </c>
      <c r="E59" s="111" t="s">
        <v>316</v>
      </c>
      <c r="F59" s="115">
        <v>0</v>
      </c>
      <c r="G59" s="115">
        <v>0</v>
      </c>
      <c r="H59" s="69">
        <v>270.54000000000002</v>
      </c>
      <c r="I59" s="69">
        <v>0</v>
      </c>
    </row>
    <row r="60" spans="2:9" s="116" customFormat="1" ht="30" customHeight="1" x14ac:dyDescent="0.25">
      <c r="B60" s="105"/>
      <c r="C60" s="106"/>
      <c r="D60" s="107" t="s">
        <v>339</v>
      </c>
      <c r="E60" s="111"/>
      <c r="F60" s="115">
        <v>56350</v>
      </c>
      <c r="G60" s="115">
        <v>0</v>
      </c>
      <c r="H60" s="69">
        <f>SUM(H61:H68)</f>
        <v>58954.8</v>
      </c>
      <c r="I60" s="69">
        <f t="shared" si="0"/>
        <v>104.62253771073647</v>
      </c>
    </row>
    <row r="61" spans="2:9" s="116" customFormat="1" ht="30" customHeight="1" x14ac:dyDescent="0.25">
      <c r="B61" s="105"/>
      <c r="C61" s="106"/>
      <c r="D61" s="107" t="s">
        <v>302</v>
      </c>
      <c r="E61" s="111" t="s">
        <v>317</v>
      </c>
      <c r="F61" s="115">
        <v>0</v>
      </c>
      <c r="G61" s="115">
        <v>0</v>
      </c>
      <c r="H61" s="69">
        <v>27834.37</v>
      </c>
      <c r="I61" s="69">
        <v>0</v>
      </c>
    </row>
    <row r="62" spans="2:9" s="116" customFormat="1" ht="30" customHeight="1" x14ac:dyDescent="0.25">
      <c r="B62" s="105"/>
      <c r="C62" s="106"/>
      <c r="D62" s="107" t="s">
        <v>293</v>
      </c>
      <c r="E62" s="111" t="s">
        <v>318</v>
      </c>
      <c r="F62" s="115">
        <v>0</v>
      </c>
      <c r="G62" s="115">
        <v>0</v>
      </c>
      <c r="H62" s="69">
        <v>3444.08</v>
      </c>
      <c r="I62" s="69">
        <v>0</v>
      </c>
    </row>
    <row r="63" spans="2:9" s="116" customFormat="1" ht="30" customHeight="1" x14ac:dyDescent="0.25">
      <c r="B63" s="105"/>
      <c r="C63" s="106"/>
      <c r="D63" s="107" t="s">
        <v>303</v>
      </c>
      <c r="E63" s="111" t="s">
        <v>319</v>
      </c>
      <c r="F63" s="115">
        <v>0</v>
      </c>
      <c r="G63" s="115">
        <v>0</v>
      </c>
      <c r="H63" s="69">
        <v>7976.87</v>
      </c>
      <c r="I63" s="69">
        <v>0</v>
      </c>
    </row>
    <row r="64" spans="2:9" s="116" customFormat="1" ht="30" customHeight="1" x14ac:dyDescent="0.25">
      <c r="B64" s="105"/>
      <c r="C64" s="106"/>
      <c r="D64" s="107" t="s">
        <v>340</v>
      </c>
      <c r="E64" s="111" t="s">
        <v>341</v>
      </c>
      <c r="F64" s="115">
        <v>0</v>
      </c>
      <c r="G64" s="115">
        <v>0</v>
      </c>
      <c r="H64" s="69">
        <v>527.19000000000005</v>
      </c>
      <c r="I64" s="69">
        <v>0</v>
      </c>
    </row>
    <row r="65" spans="2:9" s="116" customFormat="1" ht="30" customHeight="1" x14ac:dyDescent="0.25">
      <c r="B65" s="105"/>
      <c r="C65" s="106"/>
      <c r="D65" s="107" t="s">
        <v>304</v>
      </c>
      <c r="E65" s="111" t="s">
        <v>320</v>
      </c>
      <c r="F65" s="115">
        <v>0</v>
      </c>
      <c r="G65" s="115">
        <v>0</v>
      </c>
      <c r="H65" s="69">
        <v>5109.26</v>
      </c>
      <c r="I65" s="69">
        <v>0</v>
      </c>
    </row>
    <row r="66" spans="2:9" s="116" customFormat="1" ht="30" customHeight="1" x14ac:dyDescent="0.25">
      <c r="B66" s="105"/>
      <c r="C66" s="106"/>
      <c r="D66" s="107" t="s">
        <v>305</v>
      </c>
      <c r="E66" s="111" t="s">
        <v>321</v>
      </c>
      <c r="F66" s="115">
        <v>0</v>
      </c>
      <c r="G66" s="115">
        <v>0</v>
      </c>
      <c r="H66" s="69">
        <v>1100</v>
      </c>
      <c r="I66" s="69">
        <v>0</v>
      </c>
    </row>
    <row r="67" spans="2:9" s="116" customFormat="1" ht="30" customHeight="1" x14ac:dyDescent="0.25">
      <c r="B67" s="105"/>
      <c r="C67" s="106"/>
      <c r="D67" s="107" t="s">
        <v>306</v>
      </c>
      <c r="E67" s="111" t="s">
        <v>322</v>
      </c>
      <c r="F67" s="115">
        <v>0</v>
      </c>
      <c r="G67" s="115">
        <v>0</v>
      </c>
      <c r="H67" s="69">
        <v>7718.83</v>
      </c>
      <c r="I67" s="69">
        <v>0</v>
      </c>
    </row>
    <row r="68" spans="2:9" s="116" customFormat="1" ht="30" customHeight="1" x14ac:dyDescent="0.25">
      <c r="B68" s="105"/>
      <c r="C68" s="106"/>
      <c r="D68" s="107" t="s">
        <v>307</v>
      </c>
      <c r="E68" s="111" t="s">
        <v>323</v>
      </c>
      <c r="F68" s="115">
        <v>0</v>
      </c>
      <c r="G68" s="115">
        <v>0</v>
      </c>
      <c r="H68" s="69">
        <v>5244.2</v>
      </c>
      <c r="I68" s="69">
        <v>0</v>
      </c>
    </row>
    <row r="69" spans="2:9" s="116" customFormat="1" ht="30" customHeight="1" x14ac:dyDescent="0.25">
      <c r="B69" s="105"/>
      <c r="C69" s="106"/>
      <c r="D69" s="107" t="s">
        <v>342</v>
      </c>
      <c r="E69" s="111" t="s">
        <v>343</v>
      </c>
      <c r="F69" s="115">
        <v>0</v>
      </c>
      <c r="G69" s="115">
        <v>0</v>
      </c>
      <c r="H69" s="69">
        <v>0</v>
      </c>
      <c r="I69" s="69">
        <v>0</v>
      </c>
    </row>
    <row r="70" spans="2:9" s="116" customFormat="1" ht="30" customHeight="1" x14ac:dyDescent="0.25">
      <c r="B70" s="105"/>
      <c r="C70" s="106"/>
      <c r="D70" s="107" t="s">
        <v>344</v>
      </c>
      <c r="E70" s="111" t="s">
        <v>267</v>
      </c>
      <c r="F70" s="115">
        <v>1900</v>
      </c>
      <c r="G70" s="115">
        <v>0</v>
      </c>
      <c r="H70" s="69">
        <f>SUM(H71:H74)</f>
        <v>1794.47</v>
      </c>
      <c r="I70" s="69">
        <f t="shared" si="0"/>
        <v>94.445789473684215</v>
      </c>
    </row>
    <row r="71" spans="2:9" s="116" customFormat="1" ht="30" customHeight="1" x14ac:dyDescent="0.25">
      <c r="B71" s="105"/>
      <c r="C71" s="106"/>
      <c r="D71" s="107" t="s">
        <v>308</v>
      </c>
      <c r="E71" s="111" t="s">
        <v>324</v>
      </c>
      <c r="F71" s="115">
        <v>0</v>
      </c>
      <c r="G71" s="115">
        <v>0</v>
      </c>
      <c r="H71" s="69">
        <v>855.96</v>
      </c>
      <c r="I71" s="69">
        <v>0</v>
      </c>
    </row>
    <row r="72" spans="2:9" s="116" customFormat="1" ht="30" customHeight="1" x14ac:dyDescent="0.25">
      <c r="B72" s="105"/>
      <c r="C72" s="106"/>
      <c r="D72" s="107" t="s">
        <v>309</v>
      </c>
      <c r="E72" s="111" t="s">
        <v>325</v>
      </c>
      <c r="F72" s="115">
        <v>0</v>
      </c>
      <c r="G72" s="115">
        <v>0</v>
      </c>
      <c r="H72" s="69">
        <v>330</v>
      </c>
      <c r="I72" s="69">
        <v>0</v>
      </c>
    </row>
    <row r="73" spans="2:9" s="116" customFormat="1" ht="30" customHeight="1" x14ac:dyDescent="0.25">
      <c r="B73" s="105"/>
      <c r="C73" s="106"/>
      <c r="D73" s="107" t="s">
        <v>329</v>
      </c>
      <c r="E73" s="111" t="s">
        <v>333</v>
      </c>
      <c r="F73" s="115">
        <v>0</v>
      </c>
      <c r="G73" s="115">
        <v>0</v>
      </c>
      <c r="H73" s="69">
        <v>113.51</v>
      </c>
      <c r="I73" s="69">
        <v>0</v>
      </c>
    </row>
    <row r="74" spans="2:9" s="116" customFormat="1" ht="30" customHeight="1" x14ac:dyDescent="0.25">
      <c r="B74" s="105"/>
      <c r="C74" s="106"/>
      <c r="D74" s="107" t="s">
        <v>295</v>
      </c>
      <c r="E74" s="111" t="s">
        <v>267</v>
      </c>
      <c r="F74" s="115">
        <v>0</v>
      </c>
      <c r="G74" s="115">
        <v>0</v>
      </c>
      <c r="H74" s="69">
        <v>495</v>
      </c>
      <c r="I74" s="69">
        <v>0</v>
      </c>
    </row>
    <row r="75" spans="2:9" s="116" customFormat="1" ht="30" customHeight="1" x14ac:dyDescent="0.25">
      <c r="B75" s="105"/>
      <c r="C75" s="106" t="s">
        <v>310</v>
      </c>
      <c r="D75" s="107"/>
      <c r="E75" s="111"/>
      <c r="F75" s="115">
        <v>780</v>
      </c>
      <c r="G75" s="115">
        <v>0</v>
      </c>
      <c r="H75" s="69">
        <v>568.04</v>
      </c>
      <c r="I75" s="69">
        <f t="shared" si="0"/>
        <v>72.825641025641019</v>
      </c>
    </row>
    <row r="76" spans="2:9" s="116" customFormat="1" ht="30" customHeight="1" x14ac:dyDescent="0.25">
      <c r="B76" s="105"/>
      <c r="C76" s="106"/>
      <c r="D76" s="107" t="s">
        <v>311</v>
      </c>
      <c r="E76" s="111" t="s">
        <v>326</v>
      </c>
      <c r="F76" s="115">
        <v>780</v>
      </c>
      <c r="G76" s="115">
        <v>0</v>
      </c>
      <c r="H76" s="69">
        <v>568.04</v>
      </c>
      <c r="I76" s="69">
        <f t="shared" si="0"/>
        <v>72.825641025641019</v>
      </c>
    </row>
    <row r="77" spans="2:9" s="116" customFormat="1" ht="30" customHeight="1" x14ac:dyDescent="0.25">
      <c r="B77" s="161" t="s">
        <v>151</v>
      </c>
      <c r="C77" s="162"/>
      <c r="D77" s="163"/>
      <c r="E77" s="114" t="s">
        <v>172</v>
      </c>
      <c r="F77" s="115">
        <f>F78+F84+F88</f>
        <v>2549932</v>
      </c>
      <c r="G77" s="115">
        <v>0</v>
      </c>
      <c r="H77" s="69">
        <f>H78+H84+H88</f>
        <v>2333157.21</v>
      </c>
      <c r="I77" s="69">
        <f t="shared" ref="I77:I142" si="1">H77/F77*100</f>
        <v>91.498801144501101</v>
      </c>
    </row>
    <row r="78" spans="2:9" s="116" customFormat="1" ht="30" customHeight="1" x14ac:dyDescent="0.25">
      <c r="B78" s="105"/>
      <c r="C78" s="106" t="s">
        <v>278</v>
      </c>
      <c r="D78" s="107"/>
      <c r="E78" s="111"/>
      <c r="F78" s="115">
        <f>SUM(F79:F83)</f>
        <v>2501232</v>
      </c>
      <c r="G78" s="115">
        <v>0</v>
      </c>
      <c r="H78" s="69">
        <f>SUM(H79:H83)</f>
        <v>2313964.29</v>
      </c>
      <c r="I78" s="69">
        <f t="shared" si="1"/>
        <v>92.51298120286323</v>
      </c>
    </row>
    <row r="79" spans="2:9" s="116" customFormat="1" ht="30" customHeight="1" x14ac:dyDescent="0.25">
      <c r="B79" s="105"/>
      <c r="C79" s="106"/>
      <c r="D79" s="107" t="s">
        <v>277</v>
      </c>
      <c r="E79" s="111" t="s">
        <v>260</v>
      </c>
      <c r="F79" s="115">
        <v>2090682</v>
      </c>
      <c r="G79" s="115">
        <v>0</v>
      </c>
      <c r="H79" s="69">
        <v>1895855.89</v>
      </c>
      <c r="I79" s="69">
        <f t="shared" si="1"/>
        <v>90.681217420918145</v>
      </c>
    </row>
    <row r="80" spans="2:9" s="116" customFormat="1" ht="30" customHeight="1" x14ac:dyDescent="0.25">
      <c r="B80" s="105"/>
      <c r="C80" s="106"/>
      <c r="D80" s="107" t="s">
        <v>327</v>
      </c>
      <c r="E80" s="111" t="s">
        <v>330</v>
      </c>
      <c r="F80" s="115">
        <v>0</v>
      </c>
      <c r="G80" s="115">
        <v>0</v>
      </c>
      <c r="H80" s="69">
        <v>6052.73</v>
      </c>
      <c r="I80" s="69">
        <v>0</v>
      </c>
    </row>
    <row r="81" spans="2:9" s="116" customFormat="1" ht="30" customHeight="1" x14ac:dyDescent="0.25">
      <c r="B81" s="105"/>
      <c r="C81" s="106"/>
      <c r="D81" s="107" t="s">
        <v>328</v>
      </c>
      <c r="E81" s="111" t="s">
        <v>331</v>
      </c>
      <c r="F81" s="115">
        <v>0</v>
      </c>
      <c r="G81" s="115">
        <v>0</v>
      </c>
      <c r="H81" s="69">
        <v>10425.41</v>
      </c>
      <c r="I81" s="69">
        <v>0</v>
      </c>
    </row>
    <row r="82" spans="2:9" s="116" customFormat="1" ht="30" customHeight="1" x14ac:dyDescent="0.25">
      <c r="B82" s="105"/>
      <c r="C82" s="106"/>
      <c r="D82" s="107" t="s">
        <v>275</v>
      </c>
      <c r="E82" s="111" t="s">
        <v>261</v>
      </c>
      <c r="F82" s="115">
        <v>90350</v>
      </c>
      <c r="G82" s="115">
        <v>0</v>
      </c>
      <c r="H82" s="69">
        <v>85336.62</v>
      </c>
      <c r="I82" s="69">
        <f t="shared" si="1"/>
        <v>94.451156613170994</v>
      </c>
    </row>
    <row r="83" spans="2:9" s="116" customFormat="1" ht="30" customHeight="1" x14ac:dyDescent="0.25">
      <c r="B83" s="105"/>
      <c r="C83" s="106"/>
      <c r="D83" s="107" t="s">
        <v>279</v>
      </c>
      <c r="E83" s="111" t="s">
        <v>332</v>
      </c>
      <c r="F83" s="115">
        <v>320200</v>
      </c>
      <c r="G83" s="115">
        <v>0</v>
      </c>
      <c r="H83" s="69">
        <v>316293.64</v>
      </c>
      <c r="I83" s="69">
        <f t="shared" si="1"/>
        <v>98.780024984384767</v>
      </c>
    </row>
    <row r="84" spans="2:9" s="116" customFormat="1" ht="30" customHeight="1" x14ac:dyDescent="0.25">
      <c r="B84" s="105"/>
      <c r="C84" s="106" t="s">
        <v>281</v>
      </c>
      <c r="D84" s="107"/>
      <c r="E84" s="111"/>
      <c r="F84" s="115">
        <f>SUM(F85)</f>
        <v>48700</v>
      </c>
      <c r="G84" s="115">
        <v>0</v>
      </c>
      <c r="H84" s="69">
        <f>SUM(H85:H87)</f>
        <v>19192.919999999998</v>
      </c>
      <c r="I84" s="69">
        <f t="shared" si="1"/>
        <v>39.410513347022587</v>
      </c>
    </row>
    <row r="85" spans="2:9" s="116" customFormat="1" ht="30" customHeight="1" x14ac:dyDescent="0.25">
      <c r="B85" s="105"/>
      <c r="C85" s="106"/>
      <c r="D85" s="107" t="s">
        <v>280</v>
      </c>
      <c r="E85" s="111" t="s">
        <v>263</v>
      </c>
      <c r="F85" s="115">
        <v>48700</v>
      </c>
      <c r="G85" s="115">
        <v>0</v>
      </c>
      <c r="H85" s="69">
        <v>19121.919999999998</v>
      </c>
      <c r="I85" s="69">
        <f t="shared" si="1"/>
        <v>39.264722792607799</v>
      </c>
    </row>
    <row r="86" spans="2:9" s="116" customFormat="1" ht="30" customHeight="1" x14ac:dyDescent="0.25">
      <c r="B86" s="105"/>
      <c r="C86" s="106"/>
      <c r="D86" s="107" t="s">
        <v>342</v>
      </c>
      <c r="E86" s="117" t="s">
        <v>289</v>
      </c>
      <c r="F86" s="115">
        <v>0</v>
      </c>
      <c r="G86" s="115">
        <v>0</v>
      </c>
      <c r="H86" s="69">
        <v>71</v>
      </c>
      <c r="I86" s="69">
        <v>0</v>
      </c>
    </row>
    <row r="87" spans="2:9" s="116" customFormat="1" ht="30" customHeight="1" x14ac:dyDescent="0.25">
      <c r="B87" s="105"/>
      <c r="C87" s="106"/>
      <c r="D87" s="107" t="s">
        <v>329</v>
      </c>
      <c r="E87" s="111" t="s">
        <v>333</v>
      </c>
      <c r="F87" s="115">
        <v>2500</v>
      </c>
      <c r="G87" s="115">
        <v>0</v>
      </c>
      <c r="H87" s="69">
        <v>0</v>
      </c>
      <c r="I87" s="69">
        <f t="shared" si="1"/>
        <v>0</v>
      </c>
    </row>
    <row r="88" spans="2:9" s="116" customFormat="1" ht="30" customHeight="1" x14ac:dyDescent="0.25">
      <c r="B88" s="105"/>
      <c r="C88" s="106" t="s">
        <v>310</v>
      </c>
      <c r="D88" s="107"/>
      <c r="E88" s="111" t="s">
        <v>266</v>
      </c>
      <c r="F88" s="115">
        <v>0</v>
      </c>
      <c r="G88" s="115">
        <v>0</v>
      </c>
      <c r="H88" s="69">
        <v>0</v>
      </c>
      <c r="I88" s="69">
        <v>0</v>
      </c>
    </row>
    <row r="89" spans="2:9" s="116" customFormat="1" ht="30" customHeight="1" x14ac:dyDescent="0.25">
      <c r="B89" s="105"/>
      <c r="C89" s="106"/>
      <c r="D89" s="107" t="s">
        <v>311</v>
      </c>
      <c r="E89" s="111" t="s">
        <v>266</v>
      </c>
      <c r="F89" s="115">
        <v>0</v>
      </c>
      <c r="G89" s="115">
        <v>0</v>
      </c>
      <c r="H89" s="69">
        <v>0</v>
      </c>
      <c r="I89" s="69">
        <v>0</v>
      </c>
    </row>
    <row r="90" spans="2:9" s="130" customFormat="1" ht="30" customHeight="1" x14ac:dyDescent="0.25">
      <c r="B90" s="176" t="s">
        <v>152</v>
      </c>
      <c r="C90" s="176"/>
      <c r="D90" s="176"/>
      <c r="E90" s="117" t="s">
        <v>173</v>
      </c>
      <c r="F90" s="115">
        <v>21800</v>
      </c>
      <c r="G90" s="115">
        <v>0</v>
      </c>
      <c r="H90" s="69">
        <f>H91+H95</f>
        <v>12730.51</v>
      </c>
      <c r="I90" s="69">
        <v>0</v>
      </c>
    </row>
    <row r="91" spans="2:9" s="116" customFormat="1" ht="30" customHeight="1" x14ac:dyDescent="0.25">
      <c r="B91" s="108"/>
      <c r="C91" s="108" t="s">
        <v>278</v>
      </c>
      <c r="D91" s="108"/>
      <c r="E91" s="117"/>
      <c r="F91" s="115">
        <f>SUM(F92:F94)</f>
        <v>21800</v>
      </c>
      <c r="G91" s="115">
        <v>0</v>
      </c>
      <c r="H91" s="69">
        <f>SUM(H92:H94)</f>
        <v>12730.51</v>
      </c>
      <c r="I91" s="69">
        <v>0</v>
      </c>
    </row>
    <row r="92" spans="2:9" s="116" customFormat="1" ht="30" customHeight="1" x14ac:dyDescent="0.25">
      <c r="B92" s="108"/>
      <c r="C92" s="108"/>
      <c r="D92" s="108" t="s">
        <v>277</v>
      </c>
      <c r="E92" s="117" t="s">
        <v>260</v>
      </c>
      <c r="F92" s="115">
        <v>17900</v>
      </c>
      <c r="G92" s="115">
        <v>0</v>
      </c>
      <c r="H92" s="69">
        <v>10300.27</v>
      </c>
      <c r="I92" s="69">
        <v>0</v>
      </c>
    </row>
    <row r="93" spans="2:9" s="116" customFormat="1" ht="30" customHeight="1" x14ac:dyDescent="0.25">
      <c r="B93" s="108"/>
      <c r="C93" s="108"/>
      <c r="D93" s="108" t="s">
        <v>275</v>
      </c>
      <c r="E93" s="117" t="s">
        <v>263</v>
      </c>
      <c r="F93" s="115">
        <v>700</v>
      </c>
      <c r="G93" s="115">
        <v>0</v>
      </c>
      <c r="H93" s="69">
        <v>700</v>
      </c>
      <c r="I93" s="69">
        <v>0</v>
      </c>
    </row>
    <row r="94" spans="2:9" s="116" customFormat="1" ht="30" customHeight="1" x14ac:dyDescent="0.25">
      <c r="B94" s="108"/>
      <c r="C94" s="108"/>
      <c r="D94" s="108" t="s">
        <v>292</v>
      </c>
      <c r="E94" s="117" t="s">
        <v>262</v>
      </c>
      <c r="F94" s="115">
        <v>3200</v>
      </c>
      <c r="G94" s="115">
        <v>0</v>
      </c>
      <c r="H94" s="69">
        <v>1730.24</v>
      </c>
      <c r="I94" s="69">
        <v>0</v>
      </c>
    </row>
    <row r="95" spans="2:9" s="116" customFormat="1" ht="30" customHeight="1" x14ac:dyDescent="0.25">
      <c r="B95" s="108"/>
      <c r="C95" s="108" t="s">
        <v>281</v>
      </c>
      <c r="D95" s="108"/>
      <c r="E95" s="117"/>
      <c r="F95" s="115">
        <v>0</v>
      </c>
      <c r="G95" s="115">
        <v>0</v>
      </c>
      <c r="H95" s="69">
        <v>0</v>
      </c>
      <c r="I95" s="69">
        <v>0</v>
      </c>
    </row>
    <row r="96" spans="2:9" s="116" customFormat="1" ht="30" customHeight="1" x14ac:dyDescent="0.25">
      <c r="B96" s="108"/>
      <c r="C96" s="108"/>
      <c r="D96" s="108" t="s">
        <v>280</v>
      </c>
      <c r="E96" s="117" t="s">
        <v>263</v>
      </c>
      <c r="F96" s="115">
        <v>0</v>
      </c>
      <c r="G96" s="115">
        <v>0</v>
      </c>
      <c r="H96" s="69">
        <v>0</v>
      </c>
      <c r="I96" s="69">
        <v>0</v>
      </c>
    </row>
    <row r="97" spans="2:9" s="116" customFormat="1" ht="30" customHeight="1" x14ac:dyDescent="0.25">
      <c r="B97" s="108"/>
      <c r="C97" s="108"/>
      <c r="D97" s="108" t="s">
        <v>338</v>
      </c>
      <c r="E97" s="117" t="s">
        <v>264</v>
      </c>
      <c r="F97" s="115">
        <v>0</v>
      </c>
      <c r="G97" s="115">
        <v>0</v>
      </c>
      <c r="H97" s="69">
        <v>0</v>
      </c>
      <c r="I97" s="69">
        <v>0</v>
      </c>
    </row>
    <row r="98" spans="2:9" s="116" customFormat="1" ht="30" customHeight="1" x14ac:dyDescent="0.25">
      <c r="B98" s="108"/>
      <c r="C98" s="108"/>
      <c r="D98" s="108" t="s">
        <v>293</v>
      </c>
      <c r="E98" s="117" t="s">
        <v>265</v>
      </c>
      <c r="F98" s="115">
        <v>0</v>
      </c>
      <c r="G98" s="115">
        <v>0</v>
      </c>
      <c r="H98" s="69">
        <v>0</v>
      </c>
      <c r="I98" s="69">
        <v>0</v>
      </c>
    </row>
    <row r="99" spans="2:9" s="123" customFormat="1" ht="30" customHeight="1" x14ac:dyDescent="0.25">
      <c r="B99" s="164" t="s">
        <v>174</v>
      </c>
      <c r="C99" s="164"/>
      <c r="D99" s="164"/>
      <c r="E99" s="126" t="s">
        <v>175</v>
      </c>
      <c r="F99" s="118">
        <v>0</v>
      </c>
      <c r="G99" s="118">
        <v>0</v>
      </c>
      <c r="H99" s="122">
        <v>0</v>
      </c>
      <c r="I99" s="122">
        <v>0</v>
      </c>
    </row>
    <row r="100" spans="2:9" s="116" customFormat="1" ht="30" customHeight="1" x14ac:dyDescent="0.25">
      <c r="B100" s="105" t="s">
        <v>150</v>
      </c>
      <c r="C100" s="110"/>
      <c r="D100" s="111"/>
      <c r="E100" s="117" t="s">
        <v>171</v>
      </c>
      <c r="F100" s="115">
        <v>0</v>
      </c>
      <c r="G100" s="115">
        <v>0</v>
      </c>
      <c r="H100" s="69">
        <v>0</v>
      </c>
      <c r="I100" s="69">
        <v>0</v>
      </c>
    </row>
    <row r="101" spans="2:9" s="116" customFormat="1" ht="30" customHeight="1" x14ac:dyDescent="0.25">
      <c r="B101" s="105"/>
      <c r="C101" s="110"/>
      <c r="D101" s="111">
        <v>3232</v>
      </c>
      <c r="E101" s="117" t="s">
        <v>284</v>
      </c>
      <c r="F101" s="115">
        <v>0</v>
      </c>
      <c r="G101" s="115">
        <v>0</v>
      </c>
      <c r="H101" s="69">
        <v>0</v>
      </c>
      <c r="I101" s="69">
        <v>0</v>
      </c>
    </row>
    <row r="102" spans="2:9" s="123" customFormat="1" ht="30" customHeight="1" x14ac:dyDescent="0.25">
      <c r="B102" s="124" t="s">
        <v>176</v>
      </c>
      <c r="C102" s="125"/>
      <c r="D102" s="121"/>
      <c r="E102" s="126" t="s">
        <v>177</v>
      </c>
      <c r="F102" s="118">
        <v>0</v>
      </c>
      <c r="G102" s="118">
        <v>0</v>
      </c>
      <c r="H102" s="122">
        <v>0</v>
      </c>
      <c r="I102" s="122">
        <v>0</v>
      </c>
    </row>
    <row r="103" spans="2:9" s="116" customFormat="1" ht="30" customHeight="1" x14ac:dyDescent="0.25">
      <c r="B103" s="105" t="s">
        <v>150</v>
      </c>
      <c r="C103" s="110"/>
      <c r="D103" s="111"/>
      <c r="E103" s="117" t="s">
        <v>171</v>
      </c>
      <c r="F103" s="115">
        <v>0</v>
      </c>
      <c r="G103" s="115">
        <v>0</v>
      </c>
      <c r="H103" s="69">
        <v>0</v>
      </c>
      <c r="I103" s="69">
        <v>0</v>
      </c>
    </row>
    <row r="104" spans="2:9" s="116" customFormat="1" ht="30" customHeight="1" x14ac:dyDescent="0.25">
      <c r="B104" s="105"/>
      <c r="C104" s="110"/>
      <c r="D104" s="111">
        <v>4511</v>
      </c>
      <c r="E104" s="117" t="s">
        <v>268</v>
      </c>
      <c r="F104" s="115">
        <v>0</v>
      </c>
      <c r="G104" s="115">
        <v>0</v>
      </c>
      <c r="H104" s="69">
        <v>0</v>
      </c>
      <c r="I104" s="69">
        <v>0</v>
      </c>
    </row>
    <row r="105" spans="2:9" s="123" customFormat="1" ht="30" customHeight="1" x14ac:dyDescent="0.25">
      <c r="B105" s="127" t="s">
        <v>180</v>
      </c>
      <c r="C105" s="125"/>
      <c r="D105" s="121"/>
      <c r="E105" s="126" t="s">
        <v>181</v>
      </c>
      <c r="F105" s="118">
        <v>40330</v>
      </c>
      <c r="G105" s="118">
        <v>0</v>
      </c>
      <c r="H105" s="122">
        <v>40329.14</v>
      </c>
      <c r="I105" s="122">
        <f t="shared" si="1"/>
        <v>99.997867592362994</v>
      </c>
    </row>
    <row r="106" spans="2:9" s="116" customFormat="1" ht="30" customHeight="1" x14ac:dyDescent="0.25">
      <c r="B106" s="105" t="s">
        <v>147</v>
      </c>
      <c r="C106" s="110"/>
      <c r="D106" s="111"/>
      <c r="E106" s="117" t="s">
        <v>162</v>
      </c>
      <c r="F106" s="115">
        <v>40330</v>
      </c>
      <c r="G106" s="115">
        <v>0</v>
      </c>
      <c r="H106" s="69">
        <v>40329.14</v>
      </c>
      <c r="I106" s="69">
        <f t="shared" si="1"/>
        <v>99.997867592362994</v>
      </c>
    </row>
    <row r="107" spans="2:9" s="116" customFormat="1" ht="30" customHeight="1" x14ac:dyDescent="0.25">
      <c r="B107" s="105"/>
      <c r="C107" s="110"/>
      <c r="D107" s="111">
        <v>3722</v>
      </c>
      <c r="E107" s="117" t="s">
        <v>269</v>
      </c>
      <c r="F107" s="115">
        <v>40330</v>
      </c>
      <c r="G107" s="115">
        <v>0</v>
      </c>
      <c r="H107" s="69">
        <v>40329.14</v>
      </c>
      <c r="I107" s="69">
        <f t="shared" si="1"/>
        <v>99.997867592362994</v>
      </c>
    </row>
    <row r="108" spans="2:9" s="123" customFormat="1" ht="30" customHeight="1" x14ac:dyDescent="0.25">
      <c r="B108" s="127" t="s">
        <v>182</v>
      </c>
      <c r="C108" s="125"/>
      <c r="D108" s="121"/>
      <c r="E108" s="126" t="s">
        <v>183</v>
      </c>
      <c r="F108" s="118">
        <v>2708</v>
      </c>
      <c r="G108" s="118">
        <v>0</v>
      </c>
      <c r="H108" s="122">
        <v>2706.98</v>
      </c>
      <c r="I108" s="122">
        <v>0</v>
      </c>
    </row>
    <row r="109" spans="2:9" s="116" customFormat="1" ht="30" customHeight="1" x14ac:dyDescent="0.25">
      <c r="B109" s="105" t="s">
        <v>147</v>
      </c>
      <c r="C109" s="110"/>
      <c r="D109" s="111"/>
      <c r="E109" s="117" t="s">
        <v>162</v>
      </c>
      <c r="F109" s="115">
        <v>2708</v>
      </c>
      <c r="G109" s="115">
        <v>0</v>
      </c>
      <c r="H109" s="69">
        <v>2706.98</v>
      </c>
      <c r="I109" s="69">
        <f t="shared" si="1"/>
        <v>99.96233382570162</v>
      </c>
    </row>
    <row r="110" spans="2:9" s="116" customFormat="1" ht="30" customHeight="1" x14ac:dyDescent="0.25">
      <c r="B110" s="105"/>
      <c r="C110" s="110">
        <v>32</v>
      </c>
      <c r="D110" s="111"/>
      <c r="E110" s="117"/>
      <c r="F110" s="115">
        <f>F111+F114+F116</f>
        <v>2708</v>
      </c>
      <c r="G110" s="115">
        <v>0</v>
      </c>
      <c r="H110" s="69">
        <f>SUM(H111:H116)</f>
        <v>2706.98</v>
      </c>
      <c r="I110" s="69">
        <f t="shared" si="1"/>
        <v>99.96233382570162</v>
      </c>
    </row>
    <row r="111" spans="2:9" s="116" customFormat="1" ht="30" customHeight="1" x14ac:dyDescent="0.25">
      <c r="B111" s="105"/>
      <c r="C111" s="110"/>
      <c r="D111" s="111">
        <v>3221</v>
      </c>
      <c r="E111" s="117" t="s">
        <v>285</v>
      </c>
      <c r="F111" s="115">
        <v>521</v>
      </c>
      <c r="G111" s="115">
        <v>0</v>
      </c>
      <c r="H111" s="69">
        <v>32</v>
      </c>
      <c r="I111" s="69">
        <f t="shared" si="1"/>
        <v>6.1420345489443378</v>
      </c>
    </row>
    <row r="112" spans="2:9" s="116" customFormat="1" ht="30" customHeight="1" x14ac:dyDescent="0.25">
      <c r="B112" s="105"/>
      <c r="C112" s="110"/>
      <c r="D112" s="111">
        <v>3222</v>
      </c>
      <c r="E112" s="117" t="s">
        <v>286</v>
      </c>
      <c r="F112" s="115">
        <v>0</v>
      </c>
      <c r="G112" s="115">
        <v>0</v>
      </c>
      <c r="H112" s="69">
        <v>466.43</v>
      </c>
      <c r="I112" s="69">
        <v>0</v>
      </c>
    </row>
    <row r="113" spans="2:9" s="116" customFormat="1" ht="30" customHeight="1" x14ac:dyDescent="0.25">
      <c r="B113" s="105"/>
      <c r="C113" s="110"/>
      <c r="D113" s="111">
        <v>3224</v>
      </c>
      <c r="E113" s="117" t="s">
        <v>365</v>
      </c>
      <c r="F113" s="115">
        <v>0</v>
      </c>
      <c r="G113" s="115">
        <v>0</v>
      </c>
      <c r="H113" s="69">
        <v>22.25</v>
      </c>
      <c r="I113" s="69">
        <v>0</v>
      </c>
    </row>
    <row r="114" spans="2:9" s="116" customFormat="1" ht="30" customHeight="1" x14ac:dyDescent="0.25">
      <c r="B114" s="105"/>
      <c r="C114" s="110"/>
      <c r="D114" s="111">
        <v>3231</v>
      </c>
      <c r="E114" s="117" t="s">
        <v>287</v>
      </c>
      <c r="F114" s="115">
        <v>1715</v>
      </c>
      <c r="G114" s="115">
        <v>0</v>
      </c>
      <c r="H114" s="69">
        <v>1100</v>
      </c>
      <c r="I114" s="69">
        <f t="shared" si="1"/>
        <v>64.139941690962104</v>
      </c>
    </row>
    <row r="115" spans="2:9" s="116" customFormat="1" ht="30" customHeight="1" x14ac:dyDescent="0.25">
      <c r="B115" s="105"/>
      <c r="C115" s="110"/>
      <c r="D115" s="111">
        <v>3239</v>
      </c>
      <c r="E115" s="117" t="s">
        <v>288</v>
      </c>
      <c r="F115" s="115">
        <v>0</v>
      </c>
      <c r="G115" s="115">
        <v>0</v>
      </c>
      <c r="H115" s="69">
        <v>614.29999999999995</v>
      </c>
      <c r="I115" s="69">
        <v>0</v>
      </c>
    </row>
    <row r="116" spans="2:9" s="116" customFormat="1" ht="30" customHeight="1" x14ac:dyDescent="0.25">
      <c r="B116" s="105"/>
      <c r="C116" s="110"/>
      <c r="D116" s="111">
        <v>3241</v>
      </c>
      <c r="E116" s="117" t="s">
        <v>289</v>
      </c>
      <c r="F116" s="115">
        <v>472</v>
      </c>
      <c r="G116" s="115">
        <v>0</v>
      </c>
      <c r="H116" s="69">
        <v>472</v>
      </c>
      <c r="I116" s="69">
        <f t="shared" si="1"/>
        <v>100</v>
      </c>
    </row>
    <row r="117" spans="2:9" s="123" customFormat="1" ht="30" customHeight="1" x14ac:dyDescent="0.25">
      <c r="B117" s="127" t="s">
        <v>184</v>
      </c>
      <c r="C117" s="125"/>
      <c r="D117" s="121"/>
      <c r="E117" s="126" t="s">
        <v>185</v>
      </c>
      <c r="F117" s="118">
        <v>1630</v>
      </c>
      <c r="G117" s="118">
        <v>0</v>
      </c>
      <c r="H117" s="122">
        <v>0</v>
      </c>
      <c r="I117" s="122">
        <f t="shared" si="1"/>
        <v>0</v>
      </c>
    </row>
    <row r="118" spans="2:9" s="116" customFormat="1" ht="30" customHeight="1" x14ac:dyDescent="0.25">
      <c r="B118" s="105" t="s">
        <v>147</v>
      </c>
      <c r="C118" s="110"/>
      <c r="D118" s="111"/>
      <c r="E118" s="117" t="s">
        <v>162</v>
      </c>
      <c r="F118" s="115">
        <v>1630</v>
      </c>
      <c r="G118" s="115">
        <v>0</v>
      </c>
      <c r="H118" s="69">
        <v>0</v>
      </c>
      <c r="I118" s="69">
        <f t="shared" si="1"/>
        <v>0</v>
      </c>
    </row>
    <row r="119" spans="2:9" s="116" customFormat="1" ht="30" customHeight="1" x14ac:dyDescent="0.25">
      <c r="B119" s="105"/>
      <c r="C119" s="110"/>
      <c r="D119" s="111">
        <v>3231</v>
      </c>
      <c r="E119" s="117" t="s">
        <v>287</v>
      </c>
      <c r="F119" s="115">
        <v>1630</v>
      </c>
      <c r="G119" s="115">
        <v>0</v>
      </c>
      <c r="H119" s="69">
        <v>0</v>
      </c>
      <c r="I119" s="69">
        <f t="shared" si="1"/>
        <v>0</v>
      </c>
    </row>
    <row r="120" spans="2:9" s="123" customFormat="1" ht="30" customHeight="1" x14ac:dyDescent="0.25">
      <c r="B120" s="127" t="s">
        <v>186</v>
      </c>
      <c r="C120" s="125"/>
      <c r="D120" s="121"/>
      <c r="E120" s="126" t="s">
        <v>187</v>
      </c>
      <c r="F120" s="118">
        <v>2173</v>
      </c>
      <c r="G120" s="118">
        <v>0</v>
      </c>
      <c r="H120" s="122">
        <v>3368.87</v>
      </c>
      <c r="I120" s="122">
        <f t="shared" si="1"/>
        <v>155.03313391624482</v>
      </c>
    </row>
    <row r="121" spans="2:9" s="116" customFormat="1" ht="30" customHeight="1" x14ac:dyDescent="0.25">
      <c r="B121" s="105" t="s">
        <v>151</v>
      </c>
      <c r="C121" s="110"/>
      <c r="D121" s="111"/>
      <c r="E121" s="117" t="s">
        <v>172</v>
      </c>
      <c r="F121" s="115">
        <v>2173</v>
      </c>
      <c r="G121" s="115">
        <v>0</v>
      </c>
      <c r="H121" s="69">
        <v>3368.87</v>
      </c>
      <c r="I121" s="69">
        <f t="shared" si="1"/>
        <v>155.03313391624482</v>
      </c>
    </row>
    <row r="122" spans="2:9" s="116" customFormat="1" ht="30" customHeight="1" x14ac:dyDescent="0.25">
      <c r="B122" s="105"/>
      <c r="C122" s="110"/>
      <c r="D122" s="111">
        <v>4241</v>
      </c>
      <c r="E122" s="117" t="s">
        <v>270</v>
      </c>
      <c r="F122" s="115">
        <v>2173</v>
      </c>
      <c r="G122" s="115">
        <v>0</v>
      </c>
      <c r="H122" s="69">
        <v>3368.87</v>
      </c>
      <c r="I122" s="69">
        <f t="shared" si="1"/>
        <v>155.03313391624482</v>
      </c>
    </row>
    <row r="123" spans="2:9" s="123" customFormat="1" ht="30" customHeight="1" x14ac:dyDescent="0.25">
      <c r="B123" s="127" t="s">
        <v>188</v>
      </c>
      <c r="C123" s="125"/>
      <c r="D123" s="121"/>
      <c r="E123" s="126" t="s">
        <v>189</v>
      </c>
      <c r="F123" s="118">
        <f>F124+F133</f>
        <v>44391</v>
      </c>
      <c r="G123" s="118">
        <v>0</v>
      </c>
      <c r="H123" s="122">
        <f>H124+H133</f>
        <v>87219.82</v>
      </c>
      <c r="I123" s="122">
        <f t="shared" si="1"/>
        <v>196.48086323804378</v>
      </c>
    </row>
    <row r="124" spans="2:9" s="116" customFormat="1" ht="30" customHeight="1" x14ac:dyDescent="0.25">
      <c r="B124" s="105" t="s">
        <v>151</v>
      </c>
      <c r="C124" s="110"/>
      <c r="D124" s="111"/>
      <c r="E124" s="117" t="s">
        <v>172</v>
      </c>
      <c r="F124" s="115">
        <f>F125+F129+F131</f>
        <v>44391</v>
      </c>
      <c r="G124" s="115">
        <v>0</v>
      </c>
      <c r="H124" s="69">
        <v>85872.82</v>
      </c>
      <c r="I124" s="69">
        <f t="shared" si="1"/>
        <v>193.44646437340904</v>
      </c>
    </row>
    <row r="125" spans="2:9" s="116" customFormat="1" ht="30" customHeight="1" x14ac:dyDescent="0.25">
      <c r="B125" s="105"/>
      <c r="C125" s="110">
        <v>32</v>
      </c>
      <c r="D125" s="111"/>
      <c r="E125" s="117"/>
      <c r="F125" s="115">
        <f>SUM(F126:F128)</f>
        <v>14700</v>
      </c>
      <c r="G125" s="115">
        <v>0</v>
      </c>
      <c r="H125" s="69">
        <f>SUM(H126:H128)</f>
        <v>85872.819999999992</v>
      </c>
      <c r="I125" s="69">
        <f t="shared" si="1"/>
        <v>584.16884353741489</v>
      </c>
    </row>
    <row r="126" spans="2:9" s="116" customFormat="1" ht="30" customHeight="1" x14ac:dyDescent="0.25">
      <c r="B126" s="105"/>
      <c r="C126" s="110"/>
      <c r="D126" s="111">
        <v>3222</v>
      </c>
      <c r="E126" s="117" t="s">
        <v>264</v>
      </c>
      <c r="F126" s="115">
        <v>6000</v>
      </c>
      <c r="G126" s="115">
        <v>0</v>
      </c>
      <c r="H126" s="69">
        <v>75440.149999999994</v>
      </c>
      <c r="I126" s="69">
        <f t="shared" si="1"/>
        <v>1257.3358333333333</v>
      </c>
    </row>
    <row r="127" spans="2:9" s="116" customFormat="1" ht="30" customHeight="1" x14ac:dyDescent="0.25">
      <c r="B127" s="105"/>
      <c r="C127" s="110"/>
      <c r="D127" s="111">
        <v>3239</v>
      </c>
      <c r="E127" s="117" t="s">
        <v>265</v>
      </c>
      <c r="F127" s="115">
        <v>6700</v>
      </c>
      <c r="G127" s="115">
        <v>0</v>
      </c>
      <c r="H127" s="69">
        <v>9100.4699999999993</v>
      </c>
      <c r="I127" s="69">
        <f t="shared" si="1"/>
        <v>135.82791044776118</v>
      </c>
    </row>
    <row r="128" spans="2:9" s="116" customFormat="1" ht="30" customHeight="1" x14ac:dyDescent="0.25">
      <c r="B128" s="105"/>
      <c r="C128" s="110"/>
      <c r="D128" s="111">
        <v>3299</v>
      </c>
      <c r="E128" s="117" t="s">
        <v>267</v>
      </c>
      <c r="F128" s="115">
        <v>2000</v>
      </c>
      <c r="G128" s="115">
        <v>0</v>
      </c>
      <c r="H128" s="69">
        <v>1332.2</v>
      </c>
      <c r="I128" s="69">
        <f t="shared" si="1"/>
        <v>66.61</v>
      </c>
    </row>
    <row r="129" spans="2:9" s="116" customFormat="1" ht="30" customHeight="1" x14ac:dyDescent="0.25">
      <c r="B129" s="105"/>
      <c r="C129" s="110">
        <v>37</v>
      </c>
      <c r="D129" s="111"/>
      <c r="E129" s="117"/>
      <c r="F129" s="115">
        <v>25709</v>
      </c>
      <c r="G129" s="115">
        <v>0</v>
      </c>
      <c r="H129" s="69">
        <v>0</v>
      </c>
      <c r="I129" s="69">
        <f t="shared" si="1"/>
        <v>0</v>
      </c>
    </row>
    <row r="130" spans="2:9" s="116" customFormat="1" ht="30" customHeight="1" x14ac:dyDescent="0.25">
      <c r="B130" s="105"/>
      <c r="C130" s="110"/>
      <c r="D130" s="111">
        <v>3722</v>
      </c>
      <c r="E130" s="117" t="s">
        <v>269</v>
      </c>
      <c r="F130" s="115">
        <v>25709</v>
      </c>
      <c r="G130" s="115">
        <v>0</v>
      </c>
      <c r="H130" s="69">
        <v>0</v>
      </c>
      <c r="I130" s="69">
        <f t="shared" si="1"/>
        <v>0</v>
      </c>
    </row>
    <row r="131" spans="2:9" s="116" customFormat="1" ht="30" customHeight="1" x14ac:dyDescent="0.25">
      <c r="B131" s="105"/>
      <c r="C131" s="110">
        <v>42</v>
      </c>
      <c r="D131" s="111"/>
      <c r="E131" s="117"/>
      <c r="F131" s="115">
        <v>3982</v>
      </c>
      <c r="G131" s="115">
        <v>0</v>
      </c>
      <c r="H131" s="69">
        <v>0</v>
      </c>
      <c r="I131" s="69">
        <f t="shared" si="1"/>
        <v>0</v>
      </c>
    </row>
    <row r="132" spans="2:9" s="116" customFormat="1" ht="30" customHeight="1" x14ac:dyDescent="0.25">
      <c r="B132" s="105"/>
      <c r="C132" s="110"/>
      <c r="D132" s="111">
        <v>4221</v>
      </c>
      <c r="E132" s="117" t="s">
        <v>271</v>
      </c>
      <c r="F132" s="115">
        <v>3982</v>
      </c>
      <c r="G132" s="115">
        <v>0</v>
      </c>
      <c r="H132" s="69">
        <v>0</v>
      </c>
      <c r="I132" s="69">
        <f t="shared" si="1"/>
        <v>0</v>
      </c>
    </row>
    <row r="133" spans="2:9" s="116" customFormat="1" ht="30" customHeight="1" x14ac:dyDescent="0.25">
      <c r="B133" s="105" t="s">
        <v>157</v>
      </c>
      <c r="C133" s="110"/>
      <c r="D133" s="111"/>
      <c r="E133" s="117" t="s">
        <v>84</v>
      </c>
      <c r="F133" s="115">
        <v>0</v>
      </c>
      <c r="G133" s="115">
        <v>0</v>
      </c>
      <c r="H133" s="69">
        <v>1347</v>
      </c>
      <c r="I133" s="69">
        <v>0</v>
      </c>
    </row>
    <row r="134" spans="2:9" s="116" customFormat="1" ht="30" customHeight="1" x14ac:dyDescent="0.25">
      <c r="B134" s="105"/>
      <c r="C134" s="110"/>
      <c r="D134" s="111">
        <v>424</v>
      </c>
      <c r="E134" s="117" t="s">
        <v>138</v>
      </c>
      <c r="F134" s="115">
        <v>0</v>
      </c>
      <c r="G134" s="115">
        <v>0</v>
      </c>
      <c r="H134" s="69">
        <v>1347</v>
      </c>
      <c r="I134" s="69">
        <v>0</v>
      </c>
    </row>
    <row r="135" spans="2:9" s="123" customFormat="1" ht="30" customHeight="1" x14ac:dyDescent="0.25">
      <c r="B135" s="127" t="s">
        <v>190</v>
      </c>
      <c r="C135" s="125"/>
      <c r="D135" s="121"/>
      <c r="E135" s="126" t="s">
        <v>191</v>
      </c>
      <c r="F135" s="118">
        <v>1500</v>
      </c>
      <c r="G135" s="118">
        <v>0</v>
      </c>
      <c r="H135" s="122">
        <v>0</v>
      </c>
      <c r="I135" s="122">
        <f t="shared" si="1"/>
        <v>0</v>
      </c>
    </row>
    <row r="136" spans="2:9" s="116" customFormat="1" ht="30" customHeight="1" x14ac:dyDescent="0.25">
      <c r="B136" s="105" t="s">
        <v>156</v>
      </c>
      <c r="C136" s="110"/>
      <c r="D136" s="111"/>
      <c r="E136" s="117" t="s">
        <v>192</v>
      </c>
      <c r="F136" s="115">
        <v>1500</v>
      </c>
      <c r="G136" s="115">
        <v>0</v>
      </c>
      <c r="H136" s="69">
        <v>0</v>
      </c>
      <c r="I136" s="69">
        <f t="shared" si="1"/>
        <v>0</v>
      </c>
    </row>
    <row r="137" spans="2:9" s="116" customFormat="1" ht="30" customHeight="1" x14ac:dyDescent="0.25">
      <c r="B137" s="105"/>
      <c r="C137" s="110"/>
      <c r="D137" s="111">
        <v>3222</v>
      </c>
      <c r="E137" s="117" t="s">
        <v>264</v>
      </c>
      <c r="F137" s="115">
        <v>1000</v>
      </c>
      <c r="G137" s="115">
        <v>0</v>
      </c>
      <c r="H137" s="69">
        <v>0</v>
      </c>
      <c r="I137" s="69">
        <f t="shared" si="1"/>
        <v>0</v>
      </c>
    </row>
    <row r="138" spans="2:9" s="116" customFormat="1" ht="30" customHeight="1" x14ac:dyDescent="0.25">
      <c r="B138" s="105"/>
      <c r="C138" s="110"/>
      <c r="D138" s="111">
        <v>3239</v>
      </c>
      <c r="E138" s="117" t="s">
        <v>265</v>
      </c>
      <c r="F138" s="115">
        <v>500</v>
      </c>
      <c r="G138" s="115">
        <v>0</v>
      </c>
      <c r="H138" s="69">
        <v>0</v>
      </c>
      <c r="I138" s="69">
        <f t="shared" si="1"/>
        <v>0</v>
      </c>
    </row>
    <row r="139" spans="2:9" s="116" customFormat="1" ht="30" customHeight="1" x14ac:dyDescent="0.25">
      <c r="B139" s="105" t="s">
        <v>157</v>
      </c>
      <c r="C139" s="110"/>
      <c r="D139" s="111"/>
      <c r="E139" s="117" t="s">
        <v>193</v>
      </c>
      <c r="F139" s="115">
        <f>F140+F142</f>
        <v>1420</v>
      </c>
      <c r="G139" s="115">
        <v>0</v>
      </c>
      <c r="H139" s="69">
        <v>0</v>
      </c>
      <c r="I139" s="69">
        <f t="shared" si="1"/>
        <v>0</v>
      </c>
    </row>
    <row r="140" spans="2:9" s="116" customFormat="1" ht="30" customHeight="1" x14ac:dyDescent="0.25">
      <c r="B140" s="105"/>
      <c r="C140" s="110">
        <v>32</v>
      </c>
      <c r="D140" s="111"/>
      <c r="E140" s="117"/>
      <c r="F140" s="115">
        <v>300</v>
      </c>
      <c r="G140" s="115">
        <v>0</v>
      </c>
      <c r="H140" s="69">
        <v>0</v>
      </c>
      <c r="I140" s="69">
        <f t="shared" si="1"/>
        <v>0</v>
      </c>
    </row>
    <row r="141" spans="2:9" s="116" customFormat="1" ht="30" customHeight="1" x14ac:dyDescent="0.25">
      <c r="B141" s="105"/>
      <c r="C141" s="110"/>
      <c r="D141" s="111">
        <v>3299</v>
      </c>
      <c r="E141" s="117" t="s">
        <v>267</v>
      </c>
      <c r="F141" s="115">
        <v>300</v>
      </c>
      <c r="G141" s="115">
        <v>0</v>
      </c>
      <c r="H141" s="69">
        <v>0</v>
      </c>
      <c r="I141" s="69">
        <f t="shared" si="1"/>
        <v>0</v>
      </c>
    </row>
    <row r="142" spans="2:9" s="116" customFormat="1" ht="30" customHeight="1" x14ac:dyDescent="0.25">
      <c r="B142" s="105"/>
      <c r="C142" s="110">
        <v>42</v>
      </c>
      <c r="D142" s="111"/>
      <c r="E142" s="117"/>
      <c r="F142" s="115">
        <f>F143+F144</f>
        <v>1120</v>
      </c>
      <c r="G142" s="115">
        <v>0</v>
      </c>
      <c r="H142" s="69">
        <v>0</v>
      </c>
      <c r="I142" s="69">
        <f t="shared" si="1"/>
        <v>0</v>
      </c>
    </row>
    <row r="143" spans="2:9" s="116" customFormat="1" ht="30" customHeight="1" x14ac:dyDescent="0.25">
      <c r="B143" s="105"/>
      <c r="C143" s="110"/>
      <c r="D143" s="111">
        <v>4222</v>
      </c>
      <c r="E143" s="117" t="s">
        <v>271</v>
      </c>
      <c r="F143" s="115">
        <v>700</v>
      </c>
      <c r="G143" s="115">
        <v>0</v>
      </c>
      <c r="H143" s="69">
        <v>0</v>
      </c>
      <c r="I143" s="69">
        <f t="shared" ref="I143:I160" si="2">H143/F143*100</f>
        <v>0</v>
      </c>
    </row>
    <row r="144" spans="2:9" s="116" customFormat="1" ht="30" customHeight="1" x14ac:dyDescent="0.25">
      <c r="B144" s="105"/>
      <c r="C144" s="110"/>
      <c r="D144" s="111">
        <v>4241</v>
      </c>
      <c r="E144" s="117" t="s">
        <v>270</v>
      </c>
      <c r="F144" s="115">
        <v>420</v>
      </c>
      <c r="G144" s="115">
        <v>0</v>
      </c>
      <c r="H144" s="69">
        <v>0</v>
      </c>
      <c r="I144" s="69">
        <f t="shared" si="2"/>
        <v>0</v>
      </c>
    </row>
    <row r="145" spans="2:9" s="123" customFormat="1" ht="30" customHeight="1" x14ac:dyDescent="0.25">
      <c r="B145" s="127" t="s">
        <v>194</v>
      </c>
      <c r="C145" s="125"/>
      <c r="D145" s="121"/>
      <c r="E145" s="126" t="s">
        <v>195</v>
      </c>
      <c r="F145" s="118">
        <f>F146+F151</f>
        <v>1000</v>
      </c>
      <c r="G145" s="118">
        <v>0</v>
      </c>
      <c r="H145" s="122">
        <f>H146+H151</f>
        <v>2727.8999999999996</v>
      </c>
      <c r="I145" s="122">
        <f t="shared" si="2"/>
        <v>272.78999999999996</v>
      </c>
    </row>
    <row r="146" spans="2:9" s="116" customFormat="1" ht="30" customHeight="1" x14ac:dyDescent="0.25">
      <c r="B146" s="105" t="s">
        <v>196</v>
      </c>
      <c r="C146" s="110"/>
      <c r="D146" s="111"/>
      <c r="E146" s="117" t="s">
        <v>197</v>
      </c>
      <c r="F146" s="115">
        <f>SUM(F147:F149)</f>
        <v>1000</v>
      </c>
      <c r="G146" s="115">
        <v>0</v>
      </c>
      <c r="H146" s="69">
        <f>SUM(H147:H150)</f>
        <v>2727.8999999999996</v>
      </c>
      <c r="I146" s="69">
        <f t="shared" si="2"/>
        <v>272.78999999999996</v>
      </c>
    </row>
    <row r="147" spans="2:9" s="116" customFormat="1" ht="30" customHeight="1" x14ac:dyDescent="0.25">
      <c r="B147" s="105"/>
      <c r="C147" s="110"/>
      <c r="D147" s="111">
        <v>3222</v>
      </c>
      <c r="E147" s="117" t="s">
        <v>290</v>
      </c>
      <c r="F147" s="115">
        <v>400</v>
      </c>
      <c r="G147" s="115">
        <v>0</v>
      </c>
      <c r="H147" s="69">
        <v>1004.05</v>
      </c>
      <c r="I147" s="69">
        <f t="shared" si="2"/>
        <v>251.01249999999999</v>
      </c>
    </row>
    <row r="148" spans="2:9" s="116" customFormat="1" ht="30" customHeight="1" x14ac:dyDescent="0.25">
      <c r="B148" s="105"/>
      <c r="C148" s="110"/>
      <c r="D148" s="111">
        <v>3239</v>
      </c>
      <c r="E148" s="117" t="s">
        <v>265</v>
      </c>
      <c r="F148" s="115">
        <v>300</v>
      </c>
      <c r="G148" s="115">
        <v>0</v>
      </c>
      <c r="H148" s="69">
        <v>1248.8499999999999</v>
      </c>
      <c r="I148" s="69">
        <f t="shared" si="2"/>
        <v>416.28333333333336</v>
      </c>
    </row>
    <row r="149" spans="2:9" s="116" customFormat="1" ht="30" customHeight="1" x14ac:dyDescent="0.25">
      <c r="B149" s="105"/>
      <c r="C149" s="110"/>
      <c r="D149" s="111">
        <v>3299</v>
      </c>
      <c r="E149" s="117" t="s">
        <v>267</v>
      </c>
      <c r="F149" s="115">
        <v>300</v>
      </c>
      <c r="G149" s="115">
        <v>0</v>
      </c>
      <c r="H149" s="69">
        <v>225</v>
      </c>
      <c r="I149" s="69">
        <f t="shared" si="2"/>
        <v>75</v>
      </c>
    </row>
    <row r="150" spans="2:9" s="116" customFormat="1" ht="30" customHeight="1" x14ac:dyDescent="0.25">
      <c r="B150" s="105"/>
      <c r="C150" s="110"/>
      <c r="D150" s="111">
        <v>451</v>
      </c>
      <c r="E150" s="117" t="s">
        <v>268</v>
      </c>
      <c r="F150" s="115">
        <v>0</v>
      </c>
      <c r="G150" s="115">
        <v>0</v>
      </c>
      <c r="H150" s="69">
        <v>250</v>
      </c>
      <c r="I150" s="69">
        <v>0</v>
      </c>
    </row>
    <row r="151" spans="2:9" s="116" customFormat="1" ht="30" customHeight="1" x14ac:dyDescent="0.25">
      <c r="B151" s="105" t="s">
        <v>198</v>
      </c>
      <c r="C151" s="110"/>
      <c r="D151" s="111"/>
      <c r="E151" s="117" t="s">
        <v>199</v>
      </c>
      <c r="F151" s="115">
        <v>0</v>
      </c>
      <c r="G151" s="115">
        <v>0</v>
      </c>
      <c r="H151" s="69">
        <v>0</v>
      </c>
      <c r="I151" s="69">
        <v>0</v>
      </c>
    </row>
    <row r="152" spans="2:9" s="116" customFormat="1" ht="30" customHeight="1" x14ac:dyDescent="0.25">
      <c r="B152" s="105"/>
      <c r="C152" s="110"/>
      <c r="D152" s="111">
        <v>3211</v>
      </c>
      <c r="E152" s="117" t="s">
        <v>272</v>
      </c>
      <c r="F152" s="115">
        <v>0</v>
      </c>
      <c r="G152" s="115">
        <v>0</v>
      </c>
      <c r="H152" s="69">
        <v>0</v>
      </c>
      <c r="I152" s="69">
        <v>0</v>
      </c>
    </row>
    <row r="153" spans="2:9" s="116" customFormat="1" ht="30" customHeight="1" x14ac:dyDescent="0.25">
      <c r="B153" s="105"/>
      <c r="C153" s="110"/>
      <c r="D153" s="111">
        <v>3239</v>
      </c>
      <c r="E153" s="117" t="s">
        <v>265</v>
      </c>
      <c r="F153" s="115">
        <v>0</v>
      </c>
      <c r="G153" s="115">
        <v>0</v>
      </c>
      <c r="H153" s="69">
        <v>0</v>
      </c>
      <c r="I153" s="69">
        <v>0</v>
      </c>
    </row>
    <row r="154" spans="2:9" s="116" customFormat="1" ht="30" customHeight="1" x14ac:dyDescent="0.25">
      <c r="B154" s="105"/>
      <c r="C154" s="110"/>
      <c r="D154" s="111">
        <v>3299</v>
      </c>
      <c r="E154" s="117" t="s">
        <v>267</v>
      </c>
      <c r="F154" s="115">
        <v>0</v>
      </c>
      <c r="G154" s="115">
        <v>0</v>
      </c>
      <c r="H154" s="69">
        <v>0</v>
      </c>
      <c r="I154" s="69">
        <v>0</v>
      </c>
    </row>
    <row r="155" spans="2:9" s="123" customFormat="1" ht="30" customHeight="1" x14ac:dyDescent="0.25">
      <c r="B155" s="127" t="s">
        <v>200</v>
      </c>
      <c r="C155" s="125"/>
      <c r="D155" s="121"/>
      <c r="E155" s="126" t="s">
        <v>201</v>
      </c>
      <c r="F155" s="118">
        <v>130000</v>
      </c>
      <c r="G155" s="118">
        <v>0</v>
      </c>
      <c r="H155" s="122">
        <v>120245.26</v>
      </c>
      <c r="I155" s="122">
        <f t="shared" si="2"/>
        <v>92.496353846153852</v>
      </c>
    </row>
    <row r="156" spans="2:9" s="116" customFormat="1" ht="30" customHeight="1" x14ac:dyDescent="0.25">
      <c r="B156" s="105" t="s">
        <v>151</v>
      </c>
      <c r="C156" s="110"/>
      <c r="D156" s="111"/>
      <c r="E156" s="117" t="s">
        <v>172</v>
      </c>
      <c r="F156" s="115">
        <v>130000</v>
      </c>
      <c r="G156" s="115">
        <v>0</v>
      </c>
      <c r="H156" s="69">
        <v>120245.26</v>
      </c>
      <c r="I156" s="69">
        <f t="shared" si="2"/>
        <v>92.496353846153852</v>
      </c>
    </row>
    <row r="157" spans="2:9" s="116" customFormat="1" ht="30" customHeight="1" x14ac:dyDescent="0.25">
      <c r="B157" s="105"/>
      <c r="C157" s="110"/>
      <c r="D157" s="111">
        <v>3222</v>
      </c>
      <c r="E157" s="117" t="s">
        <v>264</v>
      </c>
      <c r="F157" s="115">
        <v>130000</v>
      </c>
      <c r="G157" s="115">
        <v>0</v>
      </c>
      <c r="H157" s="69">
        <v>120245.26</v>
      </c>
      <c r="I157" s="69">
        <f t="shared" si="2"/>
        <v>92.496353846153852</v>
      </c>
    </row>
    <row r="158" spans="2:9" s="123" customFormat="1" ht="30" customHeight="1" x14ac:dyDescent="0.25">
      <c r="B158" s="127" t="s">
        <v>202</v>
      </c>
      <c r="C158" s="125"/>
      <c r="D158" s="121"/>
      <c r="E158" s="126" t="s">
        <v>203</v>
      </c>
      <c r="F158" s="118">
        <v>1201</v>
      </c>
      <c r="G158" s="118">
        <v>0</v>
      </c>
      <c r="H158" s="122">
        <v>1200.67</v>
      </c>
      <c r="I158" s="122">
        <f t="shared" si="2"/>
        <v>99.97252289758535</v>
      </c>
    </row>
    <row r="159" spans="2:9" s="116" customFormat="1" ht="30" customHeight="1" x14ac:dyDescent="0.25">
      <c r="B159" s="105" t="s">
        <v>151</v>
      </c>
      <c r="C159" s="110"/>
      <c r="D159" s="111"/>
      <c r="E159" s="117" t="s">
        <v>172</v>
      </c>
      <c r="F159" s="115">
        <v>1201</v>
      </c>
      <c r="G159" s="115">
        <v>0</v>
      </c>
      <c r="H159" s="69">
        <v>1200.67</v>
      </c>
      <c r="I159" s="69">
        <f t="shared" si="2"/>
        <v>99.97252289758535</v>
      </c>
    </row>
    <row r="160" spans="2:9" s="116" customFormat="1" ht="30" customHeight="1" x14ac:dyDescent="0.25">
      <c r="B160" s="84"/>
      <c r="C160" s="85">
        <v>3812</v>
      </c>
      <c r="D160" s="85"/>
      <c r="E160" s="120" t="s">
        <v>291</v>
      </c>
      <c r="F160" s="86">
        <v>1201</v>
      </c>
      <c r="G160" s="115">
        <v>0</v>
      </c>
      <c r="H160" s="86">
        <v>1200.67</v>
      </c>
      <c r="I160" s="69">
        <f t="shared" si="2"/>
        <v>99.97252289758535</v>
      </c>
    </row>
    <row r="161" spans="6:6" x14ac:dyDescent="0.25">
      <c r="F161" s="71"/>
    </row>
  </sheetData>
  <mergeCells count="16">
    <mergeCell ref="B50:D50"/>
    <mergeCell ref="B77:D77"/>
    <mergeCell ref="B90:D90"/>
    <mergeCell ref="B99:D99"/>
    <mergeCell ref="B43:D43"/>
    <mergeCell ref="B13:D13"/>
    <mergeCell ref="B14:D14"/>
    <mergeCell ref="B22:D22"/>
    <mergeCell ref="B42:D42"/>
    <mergeCell ref="B2:I2"/>
    <mergeCell ref="B15:D15"/>
    <mergeCell ref="B41:D41"/>
    <mergeCell ref="B4:I4"/>
    <mergeCell ref="B6:E6"/>
    <mergeCell ref="B7:E7"/>
    <mergeCell ref="B8:D8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lastPrinted>2026-03-17T08:31:31Z</cp:lastPrinted>
  <dcterms:created xsi:type="dcterms:W3CDTF">2022-08-12T12:51:27Z</dcterms:created>
  <dcterms:modified xsi:type="dcterms:W3CDTF">2026-03-17T09:20:14Z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