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nka\Desktop\škola\IZVRŠENJE PLANA\"/>
    </mc:Choice>
  </mc:AlternateContent>
  <xr:revisionPtr revIDLastSave="0" documentId="13_ncr:1_{2F31BBB5-C981-41E5-BED4-0E6C31D3D6AC}" xr6:coauthVersionLast="37" xr6:coauthVersionMax="37" xr10:uidLastSave="{00000000-0000-0000-0000-000000000000}"/>
  <bookViews>
    <workbookView xWindow="0" yWindow="0" windowWidth="20400" windowHeight="6945" firstSheet="4" activeTab="6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1" l="1"/>
  <c r="D6" i="11"/>
  <c r="C6" i="11"/>
  <c r="I5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4" i="7"/>
  <c r="I45" i="7"/>
  <c r="I48" i="7"/>
  <c r="I49" i="7"/>
  <c r="I50" i="7"/>
  <c r="I52" i="7"/>
  <c r="I67" i="7"/>
  <c r="I68" i="7"/>
  <c r="I73" i="7"/>
  <c r="I74" i="7"/>
  <c r="I75" i="7"/>
  <c r="I76" i="7"/>
  <c r="I77" i="7"/>
  <c r="I80" i="7"/>
  <c r="I81" i="7"/>
  <c r="I82" i="7"/>
  <c r="I83" i="7"/>
  <c r="I84" i="7"/>
  <c r="I87" i="7"/>
  <c r="I92" i="7"/>
  <c r="I94" i="7"/>
  <c r="I95" i="7"/>
  <c r="I96" i="7"/>
  <c r="I97" i="7"/>
  <c r="I98" i="7"/>
  <c r="I102" i="7"/>
  <c r="I103" i="7"/>
  <c r="I104" i="7"/>
  <c r="I105" i="7"/>
  <c r="I106" i="7"/>
  <c r="I107" i="7"/>
  <c r="I108" i="7"/>
  <c r="I110" i="7"/>
  <c r="I112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8" i="7"/>
  <c r="I149" i="7"/>
  <c r="I150" i="7"/>
  <c r="I151" i="7"/>
  <c r="I152" i="7"/>
  <c r="I153" i="7"/>
  <c r="I8" i="7"/>
  <c r="F76" i="7"/>
  <c r="H75" i="7"/>
  <c r="H40" i="7" s="1"/>
  <c r="H39" i="7" s="1"/>
  <c r="H13" i="7"/>
  <c r="H140" i="7"/>
  <c r="H49" i="7"/>
  <c r="H82" i="7"/>
  <c r="H76" i="7"/>
  <c r="H14" i="7"/>
  <c r="F96" i="7"/>
  <c r="F34" i="7"/>
  <c r="F14" i="7"/>
  <c r="H8" i="7" l="1"/>
  <c r="F13" i="7"/>
  <c r="F139" i="7"/>
  <c r="F82" i="7"/>
  <c r="F49" i="7"/>
  <c r="F75" i="7" l="1"/>
  <c r="F8" i="7" s="1"/>
  <c r="F136" i="7"/>
  <c r="F133" i="7" s="1"/>
  <c r="F129" i="7" s="1"/>
  <c r="F121" i="7"/>
  <c r="F120" i="7" s="1"/>
  <c r="F42" i="7"/>
  <c r="H23" i="7"/>
  <c r="F23" i="7"/>
  <c r="H16" i="7"/>
  <c r="F16" i="7"/>
  <c r="L11" i="3"/>
  <c r="L15" i="3"/>
  <c r="L16" i="3"/>
  <c r="L20" i="3"/>
  <c r="L21" i="3"/>
  <c r="L22" i="3"/>
  <c r="L23" i="3"/>
  <c r="L24" i="3"/>
  <c r="L25" i="3"/>
  <c r="L26" i="3"/>
  <c r="L29" i="3"/>
  <c r="L30" i="3"/>
  <c r="L31" i="3"/>
  <c r="L39" i="3"/>
  <c r="L10" i="3"/>
  <c r="L84" i="3"/>
  <c r="L43" i="3"/>
  <c r="L44" i="3"/>
  <c r="L45" i="3"/>
  <c r="L49" i="3"/>
  <c r="L50" i="3"/>
  <c r="L53" i="3"/>
  <c r="L54" i="3"/>
  <c r="L59" i="3"/>
  <c r="L65" i="3"/>
  <c r="L73" i="3"/>
  <c r="L74" i="3"/>
  <c r="L80" i="3"/>
  <c r="L85" i="3"/>
  <c r="L88" i="3"/>
  <c r="L89" i="3"/>
  <c r="L90" i="3"/>
  <c r="L91" i="3"/>
  <c r="L92" i="3"/>
  <c r="L93" i="3"/>
  <c r="L96" i="3"/>
  <c r="L42" i="3"/>
  <c r="K43" i="3"/>
  <c r="K44" i="3"/>
  <c r="K45" i="3"/>
  <c r="K46" i="3"/>
  <c r="K47" i="3"/>
  <c r="K48" i="3"/>
  <c r="K49" i="3"/>
  <c r="K50" i="3"/>
  <c r="K51" i="3"/>
  <c r="K53" i="3"/>
  <c r="K54" i="3"/>
  <c r="K55" i="3"/>
  <c r="K56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9" i="3"/>
  <c r="K80" i="3"/>
  <c r="K81" i="3"/>
  <c r="K82" i="3"/>
  <c r="K88" i="3"/>
  <c r="K89" i="3"/>
  <c r="K90" i="3"/>
  <c r="K91" i="3"/>
  <c r="K93" i="3"/>
  <c r="K95" i="3"/>
  <c r="K96" i="3"/>
  <c r="K97" i="3"/>
  <c r="K98" i="3"/>
  <c r="K99" i="3"/>
  <c r="K100" i="3"/>
  <c r="K42" i="3"/>
  <c r="K11" i="3"/>
  <c r="K12" i="3"/>
  <c r="K15" i="3"/>
  <c r="K16" i="3"/>
  <c r="K20" i="3"/>
  <c r="K21" i="3"/>
  <c r="K22" i="3"/>
  <c r="K23" i="3"/>
  <c r="K24" i="3"/>
  <c r="K25" i="3"/>
  <c r="K26" i="3"/>
  <c r="K27" i="3"/>
  <c r="K29" i="3"/>
  <c r="K30" i="3"/>
  <c r="K31" i="3"/>
  <c r="K32" i="3"/>
  <c r="K39" i="3"/>
  <c r="F40" i="7" l="1"/>
  <c r="F39" i="7" s="1"/>
  <c r="H43" i="3"/>
  <c r="H44" i="3"/>
  <c r="H91" i="3"/>
  <c r="H10" i="3"/>
  <c r="H11" i="3"/>
  <c r="H23" i="3"/>
  <c r="J43" i="3"/>
  <c r="J42" i="3" s="1"/>
  <c r="J12" i="3"/>
  <c r="J11" i="3" s="1"/>
  <c r="J10" i="3" s="1"/>
  <c r="G43" i="3"/>
  <c r="G42" i="3"/>
  <c r="G10" i="3"/>
  <c r="F101" i="8" l="1"/>
  <c r="F97" i="8"/>
  <c r="F78" i="8"/>
  <c r="F77" i="8"/>
  <c r="F74" i="8"/>
  <c r="F73" i="8"/>
  <c r="F72" i="8"/>
  <c r="F71" i="8"/>
  <c r="F70" i="8"/>
  <c r="F69" i="8"/>
  <c r="F68" i="8"/>
  <c r="F67" i="8"/>
  <c r="F65" i="8"/>
  <c r="F64" i="8"/>
  <c r="F62" i="8"/>
  <c r="F61" i="8"/>
  <c r="F60" i="8"/>
  <c r="F58" i="8"/>
  <c r="F52" i="8"/>
  <c r="F51" i="8"/>
  <c r="F50" i="8"/>
  <c r="F49" i="8"/>
  <c r="F48" i="8"/>
  <c r="F46" i="8"/>
  <c r="F37" i="8"/>
  <c r="F36" i="8"/>
  <c r="F35" i="8"/>
  <c r="F34" i="8"/>
  <c r="F31" i="8"/>
  <c r="F30" i="8"/>
  <c r="F29" i="8"/>
  <c r="F28" i="8"/>
  <c r="F27" i="8"/>
  <c r="F26" i="8"/>
  <c r="F25" i="8"/>
  <c r="F24" i="8"/>
  <c r="F22" i="8"/>
  <c r="F21" i="8"/>
  <c r="F20" i="8"/>
  <c r="F17" i="8"/>
  <c r="F16" i="8"/>
  <c r="F13" i="8"/>
  <c r="F10" i="8"/>
  <c r="F9" i="8"/>
  <c r="F7" i="8"/>
  <c r="F6" i="8"/>
  <c r="C30" i="8"/>
  <c r="C67" i="8"/>
  <c r="C98" i="8"/>
  <c r="C59" i="8" l="1"/>
  <c r="C47" i="8"/>
  <c r="C33" i="8"/>
  <c r="C10" i="8" l="1"/>
  <c r="C6" i="8" s="1"/>
  <c r="C25" i="8"/>
  <c r="G101" i="8"/>
  <c r="G99" i="8"/>
  <c r="G97" i="8"/>
  <c r="G78" i="8"/>
  <c r="G77" i="8"/>
  <c r="G74" i="8"/>
  <c r="G73" i="8"/>
  <c r="G72" i="8"/>
  <c r="G71" i="8"/>
  <c r="G70" i="8"/>
  <c r="G69" i="8"/>
  <c r="G68" i="8"/>
  <c r="G65" i="8"/>
  <c r="G64" i="8"/>
  <c r="G63" i="8"/>
  <c r="G62" i="8"/>
  <c r="G61" i="8"/>
  <c r="G60" i="8"/>
  <c r="G58" i="8"/>
  <c r="G52" i="8"/>
  <c r="G51" i="8"/>
  <c r="G50" i="8"/>
  <c r="G49" i="8"/>
  <c r="G48" i="8"/>
  <c r="G37" i="8"/>
  <c r="G36" i="8"/>
  <c r="G35" i="8"/>
  <c r="G34" i="8"/>
  <c r="G31" i="8"/>
  <c r="G28" i="8"/>
  <c r="G27" i="8"/>
  <c r="G26" i="8"/>
  <c r="G24" i="8"/>
  <c r="G22" i="8"/>
  <c r="G21" i="8"/>
  <c r="G20" i="8"/>
  <c r="G13" i="8"/>
  <c r="G9" i="8"/>
  <c r="G8" i="8"/>
  <c r="G7" i="8"/>
  <c r="D25" i="8" l="1"/>
  <c r="D80" i="8" l="1"/>
  <c r="D47" i="8"/>
  <c r="D10" i="8"/>
  <c r="D6" i="8" s="1"/>
  <c r="E67" i="8"/>
  <c r="E30" i="8" s="1"/>
  <c r="E98" i="8"/>
  <c r="E25" i="8"/>
  <c r="G25" i="8" s="1"/>
  <c r="E17" i="8"/>
  <c r="E16" i="8"/>
  <c r="G16" i="8" s="1"/>
  <c r="E10" i="8"/>
  <c r="G10" i="8" s="1"/>
  <c r="D98" i="8"/>
  <c r="D93" i="8"/>
  <c r="D88" i="8"/>
  <c r="D67" i="8"/>
  <c r="E47" i="8"/>
  <c r="G47" i="8" s="1"/>
  <c r="D46" i="8"/>
  <c r="G46" i="8" s="1"/>
  <c r="D53" i="8"/>
  <c r="E59" i="8"/>
  <c r="D59" i="8"/>
  <c r="E33" i="8"/>
  <c r="D33" i="8"/>
  <c r="E6" i="8" l="1"/>
  <c r="G6" i="8" s="1"/>
  <c r="G67" i="8"/>
  <c r="D30" i="8"/>
  <c r="G30" i="8" s="1"/>
  <c r="J12" i="1"/>
  <c r="G12" i="1"/>
  <c r="J9" i="1"/>
  <c r="G9" i="1"/>
  <c r="J15" i="1" l="1"/>
  <c r="G15" i="1"/>
  <c r="K10" i="3" l="1"/>
  <c r="K15" i="1" l="1"/>
  <c r="K14" i="1"/>
  <c r="K13" i="1"/>
  <c r="K12" i="1"/>
  <c r="K10" i="1"/>
  <c r="K9" i="1"/>
</calcChain>
</file>

<file path=xl/sharedStrings.xml><?xml version="1.0" encoding="utf-8"?>
<sst xmlns="http://schemas.openxmlformats.org/spreadsheetml/2006/main" count="614" uniqueCount="369">
  <si>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</si>
  <si>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</si>
  <si>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</si>
  <si>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</si>
  <si>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</si>
  <si>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</si>
  <si>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</si>
  <si>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</si>
  <si>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</si>
  <si>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</si>
  <si>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</si>
  <si>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</si>
  <si>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</si>
  <si>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</si>
  <si>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</si>
  <si>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</si>
  <si>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</si>
  <si>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</si>
  <si>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</si>
  <si>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</si>
  <si>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</si>
  <si>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</si>
  <si>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</si>
  <si>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</si>
  <si>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</si>
  <si>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….</t>
  </si>
  <si>
    <t>Prihodi od prodaje proizvedene dugotrajne imovine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</si>
  <si>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</si>
  <si>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</si>
  <si>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</si>
  <si>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</si>
  <si>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</si>
  <si>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</si>
  <si>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</si>
  <si>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</si>
  <si>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</si>
  <si>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</si>
  <si>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</si>
  <si>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</si>
  <si>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</si>
  <si>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</si>
  <si>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</si>
  <si>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</si>
  <si>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</si>
  <si>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</si>
  <si>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</si>
  <si>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</si>
  <si>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</si>
  <si>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</si>
  <si>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</si>
  <si>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</si>
  <si>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</si>
  <si>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</si>
  <si>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</si>
  <si>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</si>
  <si>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</si>
  <si>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</si>
  <si>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</si>
  <si>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</si>
  <si>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</si>
  <si>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</si>
  <si>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</si>
  <si>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</si>
  <si>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</si>
  <si>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</si>
  <si>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</si>
  <si>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</si>
  <si>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</si>
  <si>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 xml:space="preserve">OSTVARENJE/IZVRŠENJE 
N-1. </t>
  </si>
  <si>
    <t>IZVORNI PLAN ILI REBALANS N.*</t>
  </si>
  <si>
    <t>TEKUĆI PLAN N.*</t>
  </si>
  <si>
    <t xml:space="preserve">OSTVARENJE/IZVRŠENJE 
N. 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</si>
  <si>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</si>
  <si>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</si>
  <si>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>OSTVARENJE/IZVRŠENJE 
N-1.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</si>
  <si>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</si>
  <si>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</si>
  <si>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IZVJEŠTAJ O IZVRŠENJU FINANCIJSKOG PLANA PRORAČUNSKOG KORISNIKA JEDINICE LOKALNE I PODRUČNE (REGIONALNE) SAMOUPRAVE ZA N. GODINU</t>
  </si>
  <si>
    <t>Prihodi od prodaje roba i usluga</t>
  </si>
  <si>
    <t>Tekuće pomoći od izvanproračunskih korisnika</t>
  </si>
  <si>
    <t>Pomoći od izvanproračunskih korisnika</t>
  </si>
  <si>
    <t>Tekuće pomoći iz proračuna koji im nije nadležan</t>
  </si>
  <si>
    <t>Prihodi od pristojbi po posebim propisima</t>
  </si>
  <si>
    <t>Prihodi po posebnim propisima</t>
  </si>
  <si>
    <t>Ostali nespomenuti prihodi</t>
  </si>
  <si>
    <t>Donacije</t>
  </si>
  <si>
    <t>Tekuće donacije</t>
  </si>
  <si>
    <t>Kapitalne donacije</t>
  </si>
  <si>
    <t>Prihodi iz DNŽ temeljem ugovornih obveza</t>
  </si>
  <si>
    <t>Prihodi iz nadležnog proračuna za redovnu djelatnost</t>
  </si>
  <si>
    <t>Prihodi iz DNŽ za financiranje rashoda poslovanja</t>
  </si>
  <si>
    <t>Prihodi iz DNŽ za nabavu nefinancijske imovine</t>
  </si>
  <si>
    <t>Prihodi od imovine</t>
  </si>
  <si>
    <t>Prihodi od financijske imovine</t>
  </si>
  <si>
    <t>Kazne, upravne mjere i ostali prihodi</t>
  </si>
  <si>
    <t>Ostali prihodi</t>
  </si>
  <si>
    <t>7=5/3*100</t>
  </si>
  <si>
    <t>Plaće za prekovremeni rad</t>
  </si>
  <si>
    <t>Plaća za posebne uvjete rada</t>
  </si>
  <si>
    <t>Ostali rashodi za zaposlene</t>
  </si>
  <si>
    <t>Doprinosi na plaće</t>
  </si>
  <si>
    <t>Doprinosi za obvezno zdravstveno osiguranje</t>
  </si>
  <si>
    <t>Doprinosi za obvezno osiguranje u slučaju  nezaposlenosti</t>
  </si>
  <si>
    <t>Naknade za prijevoz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</si>
  <si>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</si>
  <si>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</si>
  <si>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</si>
  <si>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</si>
  <si>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</si>
  <si>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</si>
  <si>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</si>
  <si>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</t>
  </si>
  <si>
    <t>Rashodi za usluge</t>
  </si>
  <si>
    <t>Usluge telefona, pošte i prijevoza</t>
  </si>
  <si>
    <t>Usluge tekućeg i investicijskog održavanja</t>
  </si>
  <si>
    <t>Komunalne usluge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</si>
  <si>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</si>
  <si>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</si>
  <si>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</si>
  <si>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</si>
  <si>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</si>
  <si>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</t>
  </si>
  <si>
    <t>Premije osiguranja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</si>
  <si>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</si>
  <si>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</si>
  <si>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</si>
  <si>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</si>
  <si>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</si>
  <si>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Ostali financijski rashodi</t>
  </si>
  <si>
    <t>Bankarske usluge i usluge platnog prometa</t>
  </si>
  <si>
    <t>Zatezne kamate</t>
  </si>
  <si>
    <t>Naknade građanima i kućanstvima u naravi</t>
  </si>
  <si>
    <t>Ostale naknade građanima i kućanstvima</t>
  </si>
  <si>
    <t>Naknade građanima i kućanstvima u novcu</t>
  </si>
  <si>
    <t>Ostali rashodi</t>
  </si>
  <si>
    <t>Rashodi za nabavu proz. dugotrajne imovine</t>
  </si>
  <si>
    <t>Postrojenja i oprema</t>
  </si>
  <si>
    <t>Uredska oprema i namještaj</t>
  </si>
  <si>
    <t>Uređaji i strojevi za ostale namjene</t>
  </si>
  <si>
    <t>Knjige</t>
  </si>
  <si>
    <t>Dodatna ulaganja na nefinancijskoj imovini</t>
  </si>
  <si>
    <t>Dodatna ulaganja na građevinskim objektima</t>
  </si>
  <si>
    <t>Preneseni višak</t>
  </si>
  <si>
    <t>09 Obrazovanje</t>
  </si>
  <si>
    <t>98 Usluge obrazovanja koje nisu drugdje svrstane</t>
  </si>
  <si>
    <t>980 Usluge obrazovanja koje nisu drugdje svrstane</t>
  </si>
  <si>
    <t>1.1.1.</t>
  </si>
  <si>
    <t>5.6.1</t>
  </si>
  <si>
    <t>1.1.1</t>
  </si>
  <si>
    <t>091 Predškolsko i osnovno obrazovanje</t>
  </si>
  <si>
    <t>0912 Osnovno obrazovanje</t>
  </si>
  <si>
    <t>4.4.1</t>
  </si>
  <si>
    <t>5.8.1</t>
  </si>
  <si>
    <t>5.8.2</t>
  </si>
  <si>
    <t>096 Dodatne usluge u obrazovanju</t>
  </si>
  <si>
    <t>0960 Dodatne usluge u obrazovanju</t>
  </si>
  <si>
    <t>5.2.1</t>
  </si>
  <si>
    <t>4.3.1</t>
  </si>
  <si>
    <t>6.2.1</t>
  </si>
  <si>
    <t xml:space="preserve">3.2.1 </t>
  </si>
  <si>
    <t xml:space="preserve">3.2.2 </t>
  </si>
  <si>
    <t>OSNOVNA ŠKOLA DON MIHOVILA PAVLINOVIĆA</t>
  </si>
  <si>
    <t>K-019</t>
  </si>
  <si>
    <t>OPĆI PRIHODI I PRIMICI</t>
  </si>
  <si>
    <t>1206</t>
  </si>
  <si>
    <t>EU PROJEKTI UO ZA OBRAZOVANJE,KULTURU I SPORT</t>
  </si>
  <si>
    <t>T120602</t>
  </si>
  <si>
    <t>ZAJEDNO MOŽEMO SVE</t>
  </si>
  <si>
    <t>FONDOVI EU</t>
  </si>
  <si>
    <t>ZAKONSKI STANDARD USTANOVA U OBRAZOVANJU</t>
  </si>
  <si>
    <t>A120701</t>
  </si>
  <si>
    <t>OSIGURAVANJE UVJETA RADA ZA REDOVNO POSLOVANJE ŠKOLE</t>
  </si>
  <si>
    <t>DECENTRALIZIRANA SREDSTVA</t>
  </si>
  <si>
    <t>OSTALE POMOĆI PRORAČUNSKI KORISNICI</t>
  </si>
  <si>
    <t>OSTALE POMOĆI PRORAČUNSKI KORISNICI-PRENESENA SREDSTVA</t>
  </si>
  <si>
    <t>A120702 INVESTICIJSKA ULAGANJA U OŠ</t>
  </si>
  <si>
    <t>INVESTICIJSKA ULAGANJA U OŠ</t>
  </si>
  <si>
    <t>K120703</t>
  </si>
  <si>
    <t>KAPITALNA ULAGANJA U OŠ</t>
  </si>
  <si>
    <t>ŠKOLSKA SHEMA VOĆA I MLIJEKA</t>
  </si>
  <si>
    <t>OSTALE POMOĆI</t>
  </si>
  <si>
    <t>A120801</t>
  </si>
  <si>
    <t>FINANCIRANJE RADNIH MATERIJALA ZA UČENIKE OŠ</t>
  </si>
  <si>
    <t>A120803</t>
  </si>
  <si>
    <t>NATJECANJA IZ ZNANJA UČENIKA</t>
  </si>
  <si>
    <t>A120804</t>
  </si>
  <si>
    <t>FINANCIRANJE ŠKOLSKIH PROJEKATA</t>
  </si>
  <si>
    <t>A120808</t>
  </si>
  <si>
    <t>NABAVA UDŽBENIKA ZA UČENIKE OŠ</t>
  </si>
  <si>
    <t>A120809</t>
  </si>
  <si>
    <t>PROGRAMI ŠKOLSKOG KURIKULUMA</t>
  </si>
  <si>
    <t>A120810</t>
  </si>
  <si>
    <t>OSTALE AKTIVNOSTI OSNOVNIH ŠKOLA</t>
  </si>
  <si>
    <t>PRIHODI ZA POSEBNE NAMJENE</t>
  </si>
  <si>
    <t>DONACIJE PRORAČUNSKI KORISNICI</t>
  </si>
  <si>
    <t>A120811</t>
  </si>
  <si>
    <t>DODATNE DJELATNOSTI OSNOVNIH ŠKOLA</t>
  </si>
  <si>
    <t>3.2.1</t>
  </si>
  <si>
    <t>VLASTITI PRIHODI</t>
  </si>
  <si>
    <t>3.2.2</t>
  </si>
  <si>
    <t>VLASTITI PRIHODI-PRENESENA SREDSTVA</t>
  </si>
  <si>
    <t>A120818</t>
  </si>
  <si>
    <t>ORGANIZACIJA PREHRANE U OSNOVNIM ŠKOLAMA</t>
  </si>
  <si>
    <t>A120819</t>
  </si>
  <si>
    <t>OPSKRBA ŠKOLSKIH USTANOVA HIGIJENSKIM POTREPŠTINAMA</t>
  </si>
  <si>
    <t>5=4/2*100</t>
  </si>
  <si>
    <t>6=4/2*100</t>
  </si>
  <si>
    <t>7=4/3*100</t>
  </si>
  <si>
    <t>Izvor 1. Opći prihodi i primici</t>
  </si>
  <si>
    <t>Izvor 1.1.1 Opći prihodi i primici</t>
  </si>
  <si>
    <t>Izvor 3. Vlastiti prihodi</t>
  </si>
  <si>
    <t xml:space="preserve">Izvor 3.2.1 Vlastiti prihodi proračunski korisnici </t>
  </si>
  <si>
    <t xml:space="preserve">641 Prihodi od financijske imovine </t>
  </si>
  <si>
    <t xml:space="preserve">642 Prihodi od nefinacijske imovine </t>
  </si>
  <si>
    <t>661 Prihodi od prodaje proizvoda i robe te pruženih usluga</t>
  </si>
  <si>
    <t xml:space="preserve">Izvor 3.2.2 Vlastiti prihodi proračunski korisnici prenesena sredstva </t>
  </si>
  <si>
    <t>9221 Višak prihoda</t>
  </si>
  <si>
    <t>Izvor 4. Prihodi za posebne namjene</t>
  </si>
  <si>
    <t xml:space="preserve">Izvor 4.3.1 Prihodi za posebne namjene proračunski korisnici </t>
  </si>
  <si>
    <t>634 Pomoći od izvanproračunskih korisnika</t>
  </si>
  <si>
    <t>636 Pomoći proračunskim korisnicima iz proračuna koji im nije nadležan</t>
  </si>
  <si>
    <t xml:space="preserve">652 Prihodi po posebnim propisima </t>
  </si>
  <si>
    <t>Izvor 4.4.1 Decentralizirana sredstva</t>
  </si>
  <si>
    <t>671 Prihodi iz nadležnog proračuna za financiranje redovne djelatnosti proračunskih korisnika</t>
  </si>
  <si>
    <t xml:space="preserve">Izvor 5.2 Ostale pomoći </t>
  </si>
  <si>
    <t>Izvor 5.6 Pomoći</t>
  </si>
  <si>
    <t xml:space="preserve">Izvor 5.8 Ostale pomoći proračunski korisnici </t>
  </si>
  <si>
    <t>9221 Preneseni višak</t>
  </si>
  <si>
    <t xml:space="preserve">Izvor 6.2.1 Donacije proračunski korisnici  </t>
  </si>
  <si>
    <t xml:space="preserve">663 Donacije od pravnih i fizičkih osoba izvan općeg proračuni </t>
  </si>
  <si>
    <t>Izvor 1.1 Opći prihodi i primici</t>
  </si>
  <si>
    <t>311 Plaće (Bruto)</t>
  </si>
  <si>
    <t>312 Ostali rashodi za zaposlene</t>
  </si>
  <si>
    <t>313 Doprinosi na plaće</t>
  </si>
  <si>
    <t xml:space="preserve">321 Naknade troškova zaposlenima </t>
  </si>
  <si>
    <t>322 Rashodi za materijal i energiju</t>
  </si>
  <si>
    <t>323 Rashodi za usluge</t>
  </si>
  <si>
    <t xml:space="preserve">343 Ostali financijski rashodi </t>
  </si>
  <si>
    <t xml:space="preserve">324 Naknade troškova osobama izvan radnog odnosa </t>
  </si>
  <si>
    <t>372 Ostale naknade građanima i kućanstvima izvan radnog odnosa</t>
  </si>
  <si>
    <t>451 Dodatna ulaganja na građevinskim objektima</t>
  </si>
  <si>
    <t>Izvor 5.6 Fondovi EU</t>
  </si>
  <si>
    <t xml:space="preserve">Izvor 5.6.1. Fondovi EU </t>
  </si>
  <si>
    <t>321 Naknade troškova zaposlenima</t>
  </si>
  <si>
    <t xml:space="preserve">Izvor 4.4.Decentralizirana sredstva </t>
  </si>
  <si>
    <t xml:space="preserve">Izvor 4.4.1 Decentralizirana sredstva </t>
  </si>
  <si>
    <t xml:space="preserve">322 Rashodi za materijal i energiju </t>
  </si>
  <si>
    <t xml:space="preserve">323 Rashodi za usluge </t>
  </si>
  <si>
    <t xml:space="preserve">329 Ostali nespomenuti rashodi poslovanja </t>
  </si>
  <si>
    <t xml:space="preserve">Izvor 5.8.1.Ostale pomoći proračunski korisnici </t>
  </si>
  <si>
    <t>381 Tekuće donacije</t>
  </si>
  <si>
    <t xml:space="preserve">422 Postrojenja i oprema </t>
  </si>
  <si>
    <t xml:space="preserve">424 Knjige, umjetnička djela i ostale izložbene vrijednosti </t>
  </si>
  <si>
    <t>Izvor 5.8.2 Ostale pomoći proračunski korisnici</t>
  </si>
  <si>
    <t>321 Naknada troškova zaposlenima</t>
  </si>
  <si>
    <t xml:space="preserve">Izvor 4.3 Prihodi za posebne namjene proračunski korisnici </t>
  </si>
  <si>
    <t xml:space="preserve">Izvor 6. Donacije </t>
  </si>
  <si>
    <t xml:space="preserve">Izvor 6.2  Donacije proračunski korisnici  </t>
  </si>
  <si>
    <t xml:space="preserve">Izvor 3.2. Vlastiti prihodi proračunski korisnici </t>
  </si>
  <si>
    <t xml:space="preserve">322 Rashod za materijal i energiju </t>
  </si>
  <si>
    <t xml:space="preserve">Izvor 3.2.2. Vlastiti prihodi proračunski korisnici </t>
  </si>
  <si>
    <t>PLAĆE</t>
  </si>
  <si>
    <t>OSTALI RASHODI ZA ZAPOSLENE</t>
  </si>
  <si>
    <t>DOPRINOSI NA PLAĆE</t>
  </si>
  <si>
    <t>NAKNADA TROŠKOVA ZAPOSLENIMA</t>
  </si>
  <si>
    <t>RASHODI ZA MATERIJAL I ENERGIJU</t>
  </si>
  <si>
    <t>RASHODI ZA USLUGE</t>
  </si>
  <si>
    <t>OSTALI FINANCIJSKI RASHODI</t>
  </si>
  <si>
    <t>OSTALI NESPOMENUTI RASHODI POSLOVANJA</t>
  </si>
  <si>
    <t>DODATNA ULAGANJA NA GRAĐ. OBJEKTIMA</t>
  </si>
  <si>
    <t>OSTALE NAKNADE GRAĐANIMA I KUĆANSTVIMA</t>
  </si>
  <si>
    <t>KNJIGE</t>
  </si>
  <si>
    <t>POSTROJENJA I OPREMA</t>
  </si>
  <si>
    <t>NAKNADE TROŠKOVA ZAPOSLENIMA</t>
  </si>
  <si>
    <t>OSNOVNA ŠKOLA DON MIHOVILA PAVLINOVIĆA 12382</t>
  </si>
  <si>
    <t>PLAĆA ZA ZAPOSLENE-PROJEKTI</t>
  </si>
  <si>
    <t>3121</t>
  </si>
  <si>
    <t>NAKNADE, DAROVI</t>
  </si>
  <si>
    <t>3111</t>
  </si>
  <si>
    <t>31</t>
  </si>
  <si>
    <t>3132</t>
  </si>
  <si>
    <t>3212</t>
  </si>
  <si>
    <t>32</t>
  </si>
  <si>
    <t>3211</t>
  </si>
  <si>
    <t>PRIJEVOZNI TROŠKOVI</t>
  </si>
  <si>
    <t>USLUGE TEKUĆEG I INVESTICIJSKOG ODRŽAVANJA</t>
  </si>
  <si>
    <t>UREDSKI MATERIJAL</t>
  </si>
  <si>
    <t>OSTALI MATERIJAL I SIROVINE</t>
  </si>
  <si>
    <t>PRIJEVOZ UČENIKA</t>
  </si>
  <si>
    <t>GRAFIČKE, TISKARSKE USLUGE</t>
  </si>
  <si>
    <t>NAKNADE OSTALIH TROŠKOVA OSOBAMA IZVAN RADNOG ODNOSA</t>
  </si>
  <si>
    <t>MATERIJAL I ENERGIJA</t>
  </si>
  <si>
    <t>TEKUĆE DONACIJE-HIGIJENSKE POTREPŠTINE</t>
  </si>
  <si>
    <t>3131</t>
  </si>
  <si>
    <t>3232</t>
  </si>
  <si>
    <t>3222</t>
  </si>
  <si>
    <t>3299</t>
  </si>
  <si>
    <t>3221</t>
  </si>
  <si>
    <t>3214</t>
  </si>
  <si>
    <t>NAKNADA ZA KORIŠTENJE PRIVATNOG AUTOMOBILA U SLUŽBENE SVRHE</t>
  </si>
  <si>
    <t>3223</t>
  </si>
  <si>
    <t>3224</t>
  </si>
  <si>
    <t>3225</t>
  </si>
  <si>
    <t>3231</t>
  </si>
  <si>
    <t>3234</t>
  </si>
  <si>
    <t>3236</t>
  </si>
  <si>
    <t>3237</t>
  </si>
  <si>
    <t>3238</t>
  </si>
  <si>
    <t>3239</t>
  </si>
  <si>
    <t>3292</t>
  </si>
  <si>
    <t>3294</t>
  </si>
  <si>
    <t>34</t>
  </si>
  <si>
    <t>3431</t>
  </si>
  <si>
    <t xml:space="preserve">UREDSKI MATERIJAL </t>
  </si>
  <si>
    <t>MATERIJAL I SIROVINE</t>
  </si>
  <si>
    <t>ENERGIJA</t>
  </si>
  <si>
    <t>MAT. I DIJELOVI ZA INV. I TEKUĆE ODRŽAVANJE</t>
  </si>
  <si>
    <t>SITNI INVENTAR</t>
  </si>
  <si>
    <t>USLUGE TELEFONA, POŠTE I PRIJEVOZA</t>
  </si>
  <si>
    <t>USLUGE TEKUĆEG I INV. ODRŽAVANJA</t>
  </si>
  <si>
    <t>KOMUNALNE USLUGE</t>
  </si>
  <si>
    <t>ZDRAVSTVENE I VETERINARSKE USLUGE</t>
  </si>
  <si>
    <t>INTELEKTUALNE I OSOBNE USLUGE</t>
  </si>
  <si>
    <t>RAČUNALNE USLUGE</t>
  </si>
  <si>
    <t>OSTALE USLUGE</t>
  </si>
  <si>
    <t>PREMIJE OSIGURANJA</t>
  </si>
  <si>
    <t>ČLANARINE</t>
  </si>
  <si>
    <t>BANKARSKE USLUGE</t>
  </si>
  <si>
    <t>3113</t>
  </si>
  <si>
    <t>3114</t>
  </si>
  <si>
    <t>3295</t>
  </si>
  <si>
    <t>PLAĆE ZA PREKOVREMENI RAD</t>
  </si>
  <si>
    <t>PLAĆA ZA POSEBNE UVJETE RADA</t>
  </si>
  <si>
    <t>DOPRINOSI ZA OBVEZNO ZDRAVSTVENO OSIGURANJE</t>
  </si>
  <si>
    <t>PRISTOJBE I NAKNADE</t>
  </si>
  <si>
    <t xml:space="preserve">OSTVARENJE/IZVRŠENJE 
30.06.2023. </t>
  </si>
  <si>
    <t>OSTVARENJE/IZVRŠENJE 
30.06.2024.</t>
  </si>
  <si>
    <t>TEKUĆI PLAN 2024.</t>
  </si>
  <si>
    <t>IZVORNI PLAN ILI REBALANS 2024.</t>
  </si>
  <si>
    <t>OSTVARENJE/IZVRŠENJE 
30.06.2023.</t>
  </si>
  <si>
    <t>OSTVARENJE/IZVRŠENJE 
2024.</t>
  </si>
  <si>
    <t>OSTVARENJE/IZVRŠENJE 30.06.2024.</t>
  </si>
  <si>
    <t>IZVRŠENJE 
30.06.2023.</t>
  </si>
  <si>
    <t>IZVRŠENJE 
30.06.2024.</t>
  </si>
  <si>
    <t xml:space="preserve"> IZVRŠENJE 
30.06.2024.</t>
  </si>
  <si>
    <t>Prihodi od prodaje materijalne imovine</t>
  </si>
  <si>
    <t>Zemljište</t>
  </si>
  <si>
    <t xml:space="preserve">OSTVARENJE/IZVRŠENJE 
30.06.2024. </t>
  </si>
  <si>
    <t>Izvor 5.6.2 Fondovi EU-prenesena sredstva</t>
  </si>
  <si>
    <t>Prihodi od nefinancijske imovine</t>
  </si>
  <si>
    <t>322</t>
  </si>
  <si>
    <t>323</t>
  </si>
  <si>
    <t>3233</t>
  </si>
  <si>
    <t>TISAK</t>
  </si>
  <si>
    <t>324</t>
  </si>
  <si>
    <t>NAKNADE TROŠKOVA OSOBAMA IZVAN RADNOG ODNOSA</t>
  </si>
  <si>
    <t>329</t>
  </si>
  <si>
    <t>5.6.2</t>
  </si>
  <si>
    <t>PRENESENA SREDSTVA</t>
  </si>
  <si>
    <t>312</t>
  </si>
  <si>
    <t>313</t>
  </si>
  <si>
    <t>311</t>
  </si>
  <si>
    <t>321</t>
  </si>
  <si>
    <t>T120608</t>
  </si>
  <si>
    <t>ODGOJ I OBRAZOVANJE</t>
  </si>
  <si>
    <t>K120208</t>
  </si>
  <si>
    <t>KAPITALNI PROJEKTI U ŠKOLSTVU</t>
  </si>
  <si>
    <t>329 Ostali nespomenuti rashodi poslovanja</t>
  </si>
  <si>
    <t>6.2.1 Donacije proračunski korisnici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</si>
</sst>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k_n"/>
    <numFmt numFmtId="165" formatCode="#,##0.00\ _k_n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6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2" fontId="3" fillId="2" borderId="6" xfId="0" applyNumberFormat="1" applyFont="1" applyFill="1" applyBorder="1" applyAlignment="1" applyProtection="1">
      <alignment horizontal="right" wrapText="1"/>
    </xf>
    <xf numFmtId="0" fontId="10" fillId="2" borderId="6" xfId="0" applyFont="1" applyFill="1" applyBorder="1" applyAlignment="1">
      <alignment horizontal="left" vertical="center"/>
    </xf>
    <xf numFmtId="4" fontId="6" fillId="2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0" fillId="0" borderId="3" xfId="0" applyNumberFormat="1" applyBorder="1"/>
    <xf numFmtId="49" fontId="11" fillId="2" borderId="3" xfId="0" applyNumberFormat="1" applyFont="1" applyFill="1" applyBorder="1" applyAlignment="1">
      <alignment horizontal="left" vertical="center"/>
    </xf>
    <xf numFmtId="49" fontId="10" fillId="2" borderId="3" xfId="0" applyNumberFormat="1" applyFont="1" applyFill="1" applyBorder="1" applyAlignment="1" applyProtection="1">
      <alignment horizontal="left" vertical="center" wrapText="1" indent="1"/>
    </xf>
    <xf numFmtId="49" fontId="16" fillId="2" borderId="3" xfId="0" applyNumberFormat="1" applyFont="1" applyFill="1" applyBorder="1" applyAlignment="1" applyProtection="1">
      <alignment horizontal="left" vertical="center" wrapText="1" indent="1"/>
    </xf>
    <xf numFmtId="0" fontId="16" fillId="2" borderId="3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3" fillId="2" borderId="6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" fontId="0" fillId="2" borderId="3" xfId="0" applyNumberFormat="1" applyFill="1" applyBorder="1"/>
    <xf numFmtId="4" fontId="1" fillId="0" borderId="3" xfId="0" applyNumberFormat="1" applyFont="1" applyBorder="1"/>
    <xf numFmtId="4" fontId="0" fillId="0" borderId="0" xfId="0" applyNumberFormat="1"/>
    <xf numFmtId="4" fontId="6" fillId="3" borderId="3" xfId="0" applyNumberFormat="1" applyFont="1" applyFill="1" applyBorder="1" applyAlignment="1" applyProtection="1">
      <alignment horizontal="center" vertical="center" wrapText="1"/>
    </xf>
    <xf numFmtId="4" fontId="0" fillId="0" borderId="6" xfId="0" applyNumberFormat="1" applyFill="1" applyBorder="1"/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9" fontId="3" fillId="2" borderId="3" xfId="0" applyNumberFormat="1" applyFont="1" applyFill="1" applyBorder="1" applyAlignment="1" applyProtection="1">
      <alignment horizontal="left" vertical="center" wrapText="1"/>
    </xf>
    <xf numFmtId="164" fontId="6" fillId="3" borderId="3" xfId="0" applyNumberFormat="1" applyFont="1" applyFill="1" applyBorder="1" applyAlignment="1" applyProtection="1">
      <alignment horizontal="center" vertical="center" wrapText="1"/>
    </xf>
    <xf numFmtId="165" fontId="6" fillId="2" borderId="3" xfId="0" applyNumberFormat="1" applyFont="1" applyFill="1" applyBorder="1" applyAlignment="1">
      <alignment horizontal="right"/>
    </xf>
    <xf numFmtId="165" fontId="1" fillId="0" borderId="3" xfId="0" applyNumberFormat="1" applyFont="1" applyBorder="1"/>
    <xf numFmtId="2" fontId="0" fillId="0" borderId="3" xfId="0" applyNumberFormat="1" applyBorder="1" applyAlignment="1">
      <alignment horizontal="center"/>
    </xf>
    <xf numFmtId="0" fontId="16" fillId="2" borderId="3" xfId="0" quotePrefix="1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 indent="1"/>
    </xf>
    <xf numFmtId="165" fontId="3" fillId="2" borderId="3" xfId="0" applyNumberFormat="1" applyFont="1" applyFill="1" applyBorder="1" applyAlignment="1">
      <alignment horizontal="right"/>
    </xf>
    <xf numFmtId="165" fontId="0" fillId="0" borderId="3" xfId="0" applyNumberFormat="1" applyBorder="1"/>
    <xf numFmtId="0" fontId="16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2"/>
    </xf>
    <xf numFmtId="0" fontId="16" fillId="2" borderId="3" xfId="0" quotePrefix="1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indent="1"/>
    </xf>
    <xf numFmtId="165" fontId="0" fillId="0" borderId="3" xfId="0" applyNumberFormat="1" applyFont="1" applyBorder="1"/>
    <xf numFmtId="0" fontId="20" fillId="0" borderId="4" xfId="0" applyFont="1" applyBorder="1" applyAlignment="1">
      <alignment horizontal="left" vertical="center"/>
    </xf>
    <xf numFmtId="49" fontId="3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9" fontId="3" fillId="2" borderId="3" xfId="0" applyNumberFormat="1" applyFont="1" applyFill="1" applyBorder="1" applyAlignment="1" applyProtection="1">
      <alignment horizontal="left" vertical="center" wrapText="1"/>
    </xf>
    <xf numFmtId="2" fontId="6" fillId="3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left" vertical="center" indent="1"/>
    </xf>
    <xf numFmtId="165" fontId="1" fillId="2" borderId="3" xfId="0" applyNumberFormat="1" applyFont="1" applyFill="1" applyBorder="1"/>
    <xf numFmtId="165" fontId="0" fillId="2" borderId="3" xfId="0" applyNumberFormat="1" applyFill="1" applyBorder="1"/>
    <xf numFmtId="165" fontId="3" fillId="2" borderId="6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9" fontId="3" fillId="2" borderId="3" xfId="0" applyNumberFormat="1" applyFont="1" applyFill="1" applyBorder="1" applyAlignment="1" applyProtection="1">
      <alignment horizontal="left" vertical="center" wrapText="1"/>
    </xf>
    <xf numFmtId="4" fontId="1" fillId="2" borderId="3" xfId="0" applyNumberFormat="1" applyFont="1" applyFill="1" applyBorder="1"/>
    <xf numFmtId="4" fontId="21" fillId="2" borderId="3" xfId="0" applyNumberFormat="1" applyFont="1" applyFill="1" applyBorder="1"/>
    <xf numFmtId="2" fontId="0" fillId="0" borderId="0" xfId="0" applyNumberFormat="1" applyAlignment="1">
      <alignment horizontal="left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6" fillId="2" borderId="4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8" fillId="2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1" xfId="0" quotePrefix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49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49" fontId="9" fillId="2" borderId="1" xfId="0" applyNumberFormat="1" applyFont="1" applyFill="1" applyBorder="1" applyAlignment="1" applyProtection="1">
      <alignment horizontal="left" vertical="center" wrapText="1"/>
    </xf>
    <xf numFmtId="49" fontId="9" fillId="2" borderId="2" xfId="0" applyNumberFormat="1" applyFont="1" applyFill="1" applyBorder="1" applyAlignment="1" applyProtection="1">
      <alignment horizontal="left" vertical="center" wrapText="1"/>
    </xf>
    <xf numFmtId="49" fontId="9" fillId="2" borderId="4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9" fillId="0" borderId="0" xfId="0" applyFont="1" applyAlignment="1">
      <alignment horizont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14" fontId="3" fillId="2" borderId="2" xfId="0" applyNumberFormat="1" applyFont="1" applyFill="1" applyBorder="1" applyAlignment="1" applyProtection="1">
      <alignment horizontal="left" vertical="center" wrapText="1"/>
    </xf>
    <xf numFmtId="165" fontId="1" fillId="2" borderId="3" xfId="0" applyNumberFormat="1" applyFont="1" applyFill="1" applyBorder="1" applyProtection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3"/>
  <sheetViews>
    <sheetView topLeftCell="A4" workbookViewId="0">
      <selection activeCell="G9" sqref="G9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139" t="s">
        <v>77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2:12" ht="15.75" customHeight="1" x14ac:dyDescent="0.25">
      <c r="B2" s="139" t="s">
        <v>12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2:12" ht="6.75" customHeight="1" x14ac:dyDescent="0.25">
      <c r="B3" s="157"/>
      <c r="C3" s="157"/>
      <c r="D3" s="157"/>
      <c r="E3" s="45"/>
      <c r="F3" s="45"/>
      <c r="G3" s="45"/>
      <c r="H3" s="45"/>
      <c r="I3" s="45"/>
      <c r="J3" s="47"/>
      <c r="K3" s="47"/>
      <c r="L3" s="46"/>
    </row>
    <row r="4" spans="2:12" ht="18" customHeight="1" x14ac:dyDescent="0.25">
      <c r="B4" s="139" t="s">
        <v>58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2:12" ht="18" customHeight="1" x14ac:dyDescent="0.25">
      <c r="B5" s="48"/>
      <c r="C5" s="49"/>
      <c r="D5" s="49"/>
      <c r="E5" s="49"/>
      <c r="F5" s="49"/>
      <c r="G5" s="49"/>
      <c r="H5" s="49"/>
      <c r="I5" s="49"/>
      <c r="J5" s="49"/>
      <c r="K5" s="49"/>
      <c r="L5" s="46"/>
    </row>
    <row r="6" spans="2:12" x14ac:dyDescent="0.25">
      <c r="B6" s="150" t="s">
        <v>59</v>
      </c>
      <c r="C6" s="150"/>
      <c r="D6" s="150"/>
      <c r="E6" s="150"/>
      <c r="F6" s="150"/>
      <c r="G6" s="50"/>
      <c r="H6" s="50"/>
      <c r="I6" s="50"/>
      <c r="J6" s="50"/>
      <c r="K6" s="51"/>
      <c r="L6" s="46"/>
    </row>
    <row r="7" spans="2:12" ht="25.5" x14ac:dyDescent="0.25">
      <c r="B7" s="151" t="s">
        <v>7</v>
      </c>
      <c r="C7" s="152"/>
      <c r="D7" s="152"/>
      <c r="E7" s="152"/>
      <c r="F7" s="153"/>
      <c r="G7" s="26" t="s">
        <v>335</v>
      </c>
      <c r="H7" s="1" t="s">
        <v>338</v>
      </c>
      <c r="I7" s="1" t="s">
        <v>337</v>
      </c>
      <c r="J7" s="26" t="s">
        <v>336</v>
      </c>
      <c r="K7" s="1" t="s">
        <v>17</v>
      </c>
      <c r="L7" s="1" t="s">
        <v>50</v>
      </c>
    </row>
    <row r="8" spans="2:12" s="29" customFormat="1" ht="11.25" x14ac:dyDescent="0.2">
      <c r="B8" s="144">
        <v>1</v>
      </c>
      <c r="C8" s="144"/>
      <c r="D8" s="144"/>
      <c r="E8" s="144"/>
      <c r="F8" s="145"/>
      <c r="G8" s="28">
        <v>2</v>
      </c>
      <c r="H8" s="27"/>
      <c r="I8" s="27">
        <v>4</v>
      </c>
      <c r="J8" s="27">
        <v>5</v>
      </c>
      <c r="K8" s="27" t="s">
        <v>19</v>
      </c>
      <c r="L8" s="27" t="s">
        <v>20</v>
      </c>
    </row>
    <row r="9" spans="2:12" x14ac:dyDescent="0.25">
      <c r="B9" s="146" t="s">
        <v>0</v>
      </c>
      <c r="C9" s="147"/>
      <c r="D9" s="147"/>
      <c r="E9" s="147"/>
      <c r="F9" s="148"/>
      <c r="G9" s="60">
        <f>SUM(G10+G11)</f>
        <v>987189.39300000004</v>
      </c>
      <c r="H9" s="60">
        <v>2619358</v>
      </c>
      <c r="I9" s="60">
        <v>0</v>
      </c>
      <c r="J9" s="60">
        <f>SUM(J10+J11)</f>
        <v>1195816.92</v>
      </c>
      <c r="K9" s="60">
        <f>J9/G9*100</f>
        <v>121.13348547698585</v>
      </c>
      <c r="L9" s="19"/>
    </row>
    <row r="10" spans="2:12" x14ac:dyDescent="0.25">
      <c r="B10" s="149" t="s">
        <v>51</v>
      </c>
      <c r="C10" s="141"/>
      <c r="D10" s="141"/>
      <c r="E10" s="141"/>
      <c r="F10" s="143"/>
      <c r="G10" s="61">
        <v>987189.39300000004</v>
      </c>
      <c r="H10" s="61">
        <v>2619358</v>
      </c>
      <c r="I10" s="61">
        <v>0</v>
      </c>
      <c r="J10" s="61">
        <v>1190816.92</v>
      </c>
      <c r="K10" s="61">
        <f>J10/G10*100</f>
        <v>120.626997052834</v>
      </c>
      <c r="L10" s="20"/>
    </row>
    <row r="11" spans="2:12" x14ac:dyDescent="0.25">
      <c r="B11" s="154" t="s">
        <v>56</v>
      </c>
      <c r="C11" s="143"/>
      <c r="D11" s="143"/>
      <c r="E11" s="143"/>
      <c r="F11" s="143"/>
      <c r="G11" s="61">
        <v>0</v>
      </c>
      <c r="H11" s="61">
        <v>0</v>
      </c>
      <c r="I11" s="61">
        <v>0</v>
      </c>
      <c r="J11" s="61">
        <v>5000</v>
      </c>
      <c r="K11" s="61">
        <v>0</v>
      </c>
      <c r="L11" s="20"/>
    </row>
    <row r="12" spans="2:12" x14ac:dyDescent="0.25">
      <c r="B12" s="22" t="s">
        <v>1</v>
      </c>
      <c r="C12" s="37"/>
      <c r="D12" s="37"/>
      <c r="E12" s="37"/>
      <c r="F12" s="37"/>
      <c r="G12" s="60">
        <f>SUM(G13+G14)</f>
        <v>986112.74</v>
      </c>
      <c r="H12" s="60">
        <v>2619358</v>
      </c>
      <c r="I12" s="60">
        <v>0</v>
      </c>
      <c r="J12" s="60">
        <f>SUM(J13+J14)</f>
        <v>1203329.8399999999</v>
      </c>
      <c r="K12" s="60">
        <f>J12/G12*100</f>
        <v>122.02761319157077</v>
      </c>
      <c r="L12" s="19"/>
    </row>
    <row r="13" spans="2:12" x14ac:dyDescent="0.25">
      <c r="B13" s="140" t="s">
        <v>52</v>
      </c>
      <c r="C13" s="141"/>
      <c r="D13" s="141"/>
      <c r="E13" s="141"/>
      <c r="F13" s="141"/>
      <c r="G13" s="61">
        <v>983924.24</v>
      </c>
      <c r="H13" s="59">
        <v>2603656</v>
      </c>
      <c r="I13" s="61">
        <v>0</v>
      </c>
      <c r="J13" s="61">
        <v>1202248.96</v>
      </c>
      <c r="K13" s="62">
        <f>J13/G13*100</f>
        <v>122.18917993117032</v>
      </c>
      <c r="L13" s="21"/>
    </row>
    <row r="14" spans="2:12" x14ac:dyDescent="0.25">
      <c r="B14" s="142" t="s">
        <v>53</v>
      </c>
      <c r="C14" s="143"/>
      <c r="D14" s="143"/>
      <c r="E14" s="143"/>
      <c r="F14" s="143"/>
      <c r="G14" s="63">
        <v>2188.5</v>
      </c>
      <c r="H14" s="63">
        <v>15702</v>
      </c>
      <c r="I14" s="63">
        <v>0</v>
      </c>
      <c r="J14" s="63">
        <v>1080.8800000000001</v>
      </c>
      <c r="K14" s="62">
        <f>J14/G14*100</f>
        <v>49.389079278044328</v>
      </c>
      <c r="L14" s="21"/>
    </row>
    <row r="15" spans="2:12" x14ac:dyDescent="0.25">
      <c r="B15" s="156" t="s">
        <v>60</v>
      </c>
      <c r="C15" s="147"/>
      <c r="D15" s="147"/>
      <c r="E15" s="147"/>
      <c r="F15" s="147"/>
      <c r="G15" s="60">
        <f>G10-G12</f>
        <v>1076.6530000000494</v>
      </c>
      <c r="H15" s="60">
        <v>0</v>
      </c>
      <c r="I15" s="64">
        <v>0</v>
      </c>
      <c r="J15" s="64">
        <f>J9-J12</f>
        <v>-7512.9199999999255</v>
      </c>
      <c r="K15" s="64">
        <f>J15/G15*100</f>
        <v>-697.80328480945866</v>
      </c>
      <c r="L15" s="18"/>
    </row>
    <row r="16" spans="2:12" ht="18" x14ac:dyDescent="0.25">
      <c r="B16" s="45"/>
      <c r="C16" s="52"/>
      <c r="D16" s="52"/>
      <c r="E16" s="52"/>
      <c r="F16" s="52"/>
      <c r="G16" s="52"/>
      <c r="H16" s="52"/>
      <c r="I16" s="53"/>
      <c r="J16" s="53"/>
      <c r="K16" s="53"/>
      <c r="L16" s="53"/>
    </row>
    <row r="17" spans="1:43" ht="18" customHeight="1" x14ac:dyDescent="0.25">
      <c r="B17" s="150" t="s">
        <v>61</v>
      </c>
      <c r="C17" s="150"/>
      <c r="D17" s="150"/>
      <c r="E17" s="150"/>
      <c r="F17" s="150"/>
      <c r="G17" s="52"/>
      <c r="H17" s="52"/>
      <c r="I17" s="53"/>
      <c r="J17" s="53"/>
      <c r="K17" s="53"/>
      <c r="L17" s="53"/>
    </row>
    <row r="18" spans="1:43" ht="25.5" x14ac:dyDescent="0.25">
      <c r="B18" s="151" t="s">
        <v>7</v>
      </c>
      <c r="C18" s="152"/>
      <c r="D18" s="152"/>
      <c r="E18" s="152"/>
      <c r="F18" s="153"/>
      <c r="G18" s="26" t="s">
        <v>339</v>
      </c>
      <c r="H18" s="1" t="s">
        <v>338</v>
      </c>
      <c r="I18" s="1" t="s">
        <v>337</v>
      </c>
      <c r="J18" s="26" t="s">
        <v>340</v>
      </c>
      <c r="K18" s="1" t="s">
        <v>17</v>
      </c>
      <c r="L18" s="1" t="s">
        <v>50</v>
      </c>
    </row>
    <row r="19" spans="1:43" s="29" customFormat="1" x14ac:dyDescent="0.25">
      <c r="B19" s="144">
        <v>1</v>
      </c>
      <c r="C19" s="144"/>
      <c r="D19" s="144"/>
      <c r="E19" s="144"/>
      <c r="F19" s="145"/>
      <c r="G19" s="28">
        <v>2</v>
      </c>
      <c r="H19" s="27">
        <v>3</v>
      </c>
      <c r="I19" s="27">
        <v>4</v>
      </c>
      <c r="J19" s="27">
        <v>5</v>
      </c>
      <c r="K19" s="27" t="s">
        <v>19</v>
      </c>
      <c r="L19" s="27" t="s">
        <v>20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ht="15.75" customHeight="1" x14ac:dyDescent="0.25">
      <c r="A20" s="29"/>
      <c r="B20" s="149" t="s">
        <v>54</v>
      </c>
      <c r="C20" s="161"/>
      <c r="D20" s="161"/>
      <c r="E20" s="161"/>
      <c r="F20" s="162"/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/>
    </row>
    <row r="21" spans="1:43" x14ac:dyDescent="0.25">
      <c r="A21" s="29"/>
      <c r="B21" s="149" t="s">
        <v>55</v>
      </c>
      <c r="C21" s="141"/>
      <c r="D21" s="141"/>
      <c r="E21" s="141"/>
      <c r="F21" s="141"/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/>
    </row>
    <row r="22" spans="1:43" s="38" customFormat="1" ht="15" customHeight="1" x14ac:dyDescent="0.25">
      <c r="A22" s="29"/>
      <c r="B22" s="158" t="s">
        <v>57</v>
      </c>
      <c r="C22" s="159"/>
      <c r="D22" s="159"/>
      <c r="E22" s="159"/>
      <c r="F22" s="160"/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s="38" customFormat="1" ht="15" customHeight="1" x14ac:dyDescent="0.25">
      <c r="A23" s="29"/>
      <c r="B23" s="158" t="s">
        <v>62</v>
      </c>
      <c r="C23" s="159"/>
      <c r="D23" s="159"/>
      <c r="E23" s="159"/>
      <c r="F23" s="160"/>
      <c r="G23" s="119">
        <v>23751.43</v>
      </c>
      <c r="H23" s="119">
        <v>23751.48</v>
      </c>
      <c r="I23" s="119">
        <v>23751.48</v>
      </c>
      <c r="J23" s="119">
        <v>9266.99</v>
      </c>
      <c r="K23" s="19">
        <v>0</v>
      </c>
      <c r="L23" s="19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x14ac:dyDescent="0.25">
      <c r="A24" s="29"/>
      <c r="B24" s="156" t="s">
        <v>63</v>
      </c>
      <c r="C24" s="147"/>
      <c r="D24" s="147"/>
      <c r="E24" s="147"/>
      <c r="F24" s="147"/>
      <c r="G24" s="119">
        <v>24828.62</v>
      </c>
      <c r="H24" s="19">
        <v>0</v>
      </c>
      <c r="I24" s="19">
        <v>0</v>
      </c>
      <c r="J24" s="119">
        <v>1754.07</v>
      </c>
      <c r="K24" s="19">
        <v>0</v>
      </c>
      <c r="L24" s="19"/>
    </row>
    <row r="25" spans="1:43" ht="15.75" x14ac:dyDescent="0.25">
      <c r="B25" s="54"/>
      <c r="C25" s="55"/>
      <c r="D25" s="55"/>
      <c r="E25" s="55"/>
      <c r="F25" s="55"/>
      <c r="G25" s="56"/>
      <c r="H25" s="56"/>
      <c r="I25" s="56"/>
      <c r="J25" s="56"/>
      <c r="K25" s="56"/>
      <c r="L25" s="46"/>
    </row>
    <row r="26" spans="1:43" ht="15.75" x14ac:dyDescent="0.25">
      <c r="B26" s="163" t="s">
        <v>67</v>
      </c>
      <c r="C26" s="163"/>
      <c r="D26" s="163"/>
      <c r="E26" s="163"/>
      <c r="F26" s="163"/>
      <c r="G26" s="163"/>
      <c r="H26" s="163"/>
      <c r="I26" s="163"/>
      <c r="J26" s="163"/>
      <c r="K26" s="163"/>
      <c r="L26" s="163"/>
    </row>
    <row r="27" spans="1:43" ht="15.75" x14ac:dyDescent="0.25">
      <c r="B27" s="13"/>
      <c r="C27" s="14"/>
      <c r="D27" s="14"/>
      <c r="E27" s="14"/>
      <c r="F27" s="14"/>
      <c r="G27" s="15"/>
      <c r="H27" s="15"/>
      <c r="I27" s="15"/>
      <c r="J27" s="15"/>
      <c r="K27" s="15"/>
    </row>
    <row r="28" spans="1:43" ht="15" customHeight="1" x14ac:dyDescent="0.25">
      <c r="B28" s="164" t="s">
        <v>72</v>
      </c>
      <c r="C28" s="164"/>
      <c r="D28" s="164"/>
      <c r="E28" s="164"/>
      <c r="F28" s="164"/>
      <c r="G28" s="164"/>
      <c r="H28" s="164"/>
      <c r="I28" s="164"/>
      <c r="J28" s="164"/>
      <c r="K28" s="164"/>
      <c r="L28" s="164"/>
    </row>
    <row r="29" spans="1:43" x14ac:dyDescent="0.25">
      <c r="B29" s="164" t="s">
        <v>73</v>
      </c>
      <c r="C29" s="164"/>
      <c r="D29" s="164"/>
      <c r="E29" s="164"/>
      <c r="F29" s="164"/>
      <c r="G29" s="164"/>
      <c r="H29" s="164"/>
      <c r="I29" s="164"/>
      <c r="J29" s="164"/>
      <c r="K29" s="164"/>
      <c r="L29" s="164"/>
    </row>
    <row r="30" spans="1:43" ht="15" customHeight="1" x14ac:dyDescent="0.25">
      <c r="B30" s="164" t="s">
        <v>75</v>
      </c>
      <c r="C30" s="164"/>
      <c r="D30" s="164"/>
      <c r="E30" s="164"/>
      <c r="F30" s="164"/>
      <c r="G30" s="164"/>
      <c r="H30" s="164"/>
      <c r="I30" s="164"/>
      <c r="J30" s="164"/>
      <c r="K30" s="164"/>
      <c r="L30" s="164"/>
    </row>
    <row r="31" spans="1:43" ht="36.75" customHeight="1" x14ac:dyDescent="0.25"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</row>
    <row r="32" spans="1:43" ht="15" customHeight="1" x14ac:dyDescent="0.25">
      <c r="B32" s="155" t="s">
        <v>76</v>
      </c>
      <c r="C32" s="155"/>
      <c r="D32" s="155"/>
      <c r="E32" s="155"/>
      <c r="F32" s="155"/>
      <c r="G32" s="155"/>
      <c r="H32" s="155"/>
      <c r="I32" s="155"/>
      <c r="J32" s="155"/>
      <c r="K32" s="155"/>
      <c r="L32" s="155"/>
    </row>
    <row r="33" spans="2:12" x14ac:dyDescent="0.25"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</row>
  </sheetData>
  <mergeCells count="26">
    <mergeCell ref="B32:L33"/>
    <mergeCell ref="B15:F15"/>
    <mergeCell ref="B24:F24"/>
    <mergeCell ref="B3:D3"/>
    <mergeCell ref="B23:F23"/>
    <mergeCell ref="B18:F18"/>
    <mergeCell ref="B19:F19"/>
    <mergeCell ref="B21:F21"/>
    <mergeCell ref="B22:F22"/>
    <mergeCell ref="B20:F20"/>
    <mergeCell ref="B26:L26"/>
    <mergeCell ref="B29:L29"/>
    <mergeCell ref="B28:L28"/>
    <mergeCell ref="B30:L31"/>
    <mergeCell ref="B17:F17"/>
    <mergeCell ref="B1:L1"/>
    <mergeCell ref="B2:L2"/>
    <mergeCell ref="B4:L4"/>
    <mergeCell ref="B13:F13"/>
    <mergeCell ref="B14:F14"/>
    <mergeCell ref="B8:F8"/>
    <mergeCell ref="B9:F9"/>
    <mergeCell ref="B10:F10"/>
    <mergeCell ref="B6:F6"/>
    <mergeCell ref="B7:F7"/>
    <mergeCell ref="B11:F11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04"/>
  <sheetViews>
    <sheetView topLeftCell="E97" workbookViewId="0">
      <selection activeCell="G42" sqref="G42:J4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16"/>
      <c r="F1" s="2"/>
      <c r="G1" s="2"/>
      <c r="H1" s="2"/>
      <c r="I1" s="2"/>
      <c r="J1" s="2"/>
      <c r="K1" s="2"/>
    </row>
    <row r="2" spans="2:12" ht="15.75" customHeight="1" x14ac:dyDescent="0.25">
      <c r="B2" s="168" t="s">
        <v>12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</row>
    <row r="3" spans="2:12" ht="18" x14ac:dyDescent="0.25">
      <c r="B3" s="2"/>
      <c r="C3" s="2"/>
      <c r="D3" s="2"/>
      <c r="E3" s="16"/>
      <c r="F3" s="2"/>
      <c r="G3" s="2"/>
      <c r="H3" s="2"/>
      <c r="I3" s="2"/>
      <c r="J3" s="3"/>
      <c r="K3" s="3"/>
    </row>
    <row r="4" spans="2:12" ht="18" customHeight="1" x14ac:dyDescent="0.25">
      <c r="B4" s="168" t="s">
        <v>64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</row>
    <row r="5" spans="2:12" ht="18" x14ac:dyDescent="0.25">
      <c r="B5" s="2"/>
      <c r="C5" s="2"/>
      <c r="D5" s="2"/>
      <c r="E5" s="16"/>
      <c r="F5" s="2"/>
      <c r="G5" s="2"/>
      <c r="H5" s="2"/>
      <c r="I5" s="2"/>
      <c r="J5" s="3"/>
      <c r="K5" s="3"/>
    </row>
    <row r="6" spans="2:12" ht="15.75" customHeight="1" x14ac:dyDescent="0.25">
      <c r="B6" s="168" t="s">
        <v>18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</row>
    <row r="7" spans="2:12" ht="18" x14ac:dyDescent="0.25">
      <c r="B7" s="2"/>
      <c r="C7" s="2"/>
      <c r="D7" s="2"/>
      <c r="E7" s="16"/>
      <c r="F7" s="2"/>
      <c r="G7" s="2"/>
      <c r="H7" s="2"/>
      <c r="I7" s="2"/>
      <c r="J7" s="3"/>
      <c r="K7" s="3"/>
    </row>
    <row r="8" spans="2:12" ht="25.5" x14ac:dyDescent="0.25">
      <c r="B8" s="165" t="s">
        <v>7</v>
      </c>
      <c r="C8" s="166"/>
      <c r="D8" s="166"/>
      <c r="E8" s="166"/>
      <c r="F8" s="167"/>
      <c r="G8" s="39" t="s">
        <v>339</v>
      </c>
      <c r="H8" s="39" t="s">
        <v>338</v>
      </c>
      <c r="I8" s="39" t="s">
        <v>337</v>
      </c>
      <c r="J8" s="39" t="s">
        <v>341</v>
      </c>
      <c r="K8" s="39" t="s">
        <v>17</v>
      </c>
      <c r="L8" s="39" t="s">
        <v>50</v>
      </c>
    </row>
    <row r="9" spans="2:12" ht="16.5" customHeight="1" x14ac:dyDescent="0.25">
      <c r="B9" s="165">
        <v>1</v>
      </c>
      <c r="C9" s="166"/>
      <c r="D9" s="166"/>
      <c r="E9" s="166"/>
      <c r="F9" s="167"/>
      <c r="G9" s="39">
        <v>2</v>
      </c>
      <c r="H9" s="39">
        <v>3</v>
      </c>
      <c r="I9" s="39">
        <v>4</v>
      </c>
      <c r="J9" s="39">
        <v>5</v>
      </c>
      <c r="K9" s="39" t="s">
        <v>19</v>
      </c>
      <c r="L9" s="39" t="s">
        <v>96</v>
      </c>
    </row>
    <row r="10" spans="2:12" x14ac:dyDescent="0.25">
      <c r="B10" s="5"/>
      <c r="C10" s="5"/>
      <c r="D10" s="5"/>
      <c r="E10" s="5"/>
      <c r="F10" s="5" t="s">
        <v>21</v>
      </c>
      <c r="G10" s="65">
        <f>SUM(G11+G39)</f>
        <v>1010941.3600000001</v>
      </c>
      <c r="H10" s="65">
        <f>SUM(H11+H39)</f>
        <v>2619358</v>
      </c>
      <c r="I10" s="65">
        <v>0</v>
      </c>
      <c r="J10" s="79">
        <f>SUM(J11+J37+J39)</f>
        <v>1205083.9100000001</v>
      </c>
      <c r="K10" s="67">
        <f>J10/G10*100</f>
        <v>119.20413563849044</v>
      </c>
      <c r="L10" s="67">
        <f>J10/H10</f>
        <v>0.46006842516372337</v>
      </c>
    </row>
    <row r="11" spans="2:12" ht="15.75" customHeight="1" x14ac:dyDescent="0.25">
      <c r="B11" s="5">
        <v>6</v>
      </c>
      <c r="C11" s="5"/>
      <c r="D11" s="5"/>
      <c r="E11" s="5"/>
      <c r="F11" s="5" t="s">
        <v>2</v>
      </c>
      <c r="G11" s="65">
        <v>987189.93</v>
      </c>
      <c r="H11" s="65">
        <f>SUM(H15+H17+H20+H23+H29+H34)</f>
        <v>2610091</v>
      </c>
      <c r="I11" s="65">
        <v>0</v>
      </c>
      <c r="J11" s="79">
        <f>SUM(J12+J15+J17+J20+J24+J26+J30)</f>
        <v>1190816.9200000002</v>
      </c>
      <c r="K11" s="67">
        <f t="shared" ref="K11:K39" si="0">J11/G11*100</f>
        <v>120.62693143557493</v>
      </c>
      <c r="L11" s="67">
        <f t="shared" ref="L11:L39" si="1">J11/H11</f>
        <v>0.4562357864151097</v>
      </c>
    </row>
    <row r="12" spans="2:12" ht="25.5" x14ac:dyDescent="0.25">
      <c r="B12" s="5"/>
      <c r="C12" s="10">
        <v>63</v>
      </c>
      <c r="D12" s="10"/>
      <c r="E12" s="10"/>
      <c r="F12" s="10" t="s">
        <v>22</v>
      </c>
      <c r="G12" s="65">
        <v>1591187.45</v>
      </c>
      <c r="H12" s="65">
        <v>0</v>
      </c>
      <c r="I12" s="65">
        <v>0</v>
      </c>
      <c r="J12" s="129">
        <f>SUM(J14)</f>
        <v>0</v>
      </c>
      <c r="K12" s="67">
        <f t="shared" si="0"/>
        <v>0</v>
      </c>
      <c r="L12" s="67">
        <v>0</v>
      </c>
    </row>
    <row r="13" spans="2:12" x14ac:dyDescent="0.25">
      <c r="B13" s="6"/>
      <c r="C13" s="6"/>
      <c r="D13" s="6">
        <v>634</v>
      </c>
      <c r="E13" s="6"/>
      <c r="F13" s="6" t="s">
        <v>80</v>
      </c>
      <c r="G13" s="65">
        <v>0</v>
      </c>
      <c r="H13" s="65">
        <v>0</v>
      </c>
      <c r="I13" s="65">
        <v>0</v>
      </c>
      <c r="J13" s="130">
        <v>0</v>
      </c>
      <c r="K13" s="67">
        <v>0</v>
      </c>
      <c r="L13" s="67">
        <v>0</v>
      </c>
    </row>
    <row r="14" spans="2:12" x14ac:dyDescent="0.25">
      <c r="B14" s="6"/>
      <c r="C14" s="6"/>
      <c r="D14" s="6"/>
      <c r="E14" s="6">
        <v>6341</v>
      </c>
      <c r="F14" s="6" t="s">
        <v>79</v>
      </c>
      <c r="G14" s="65">
        <v>0</v>
      </c>
      <c r="H14" s="65">
        <v>0</v>
      </c>
      <c r="I14" s="65">
        <v>0</v>
      </c>
      <c r="J14" s="79">
        <v>0</v>
      </c>
      <c r="K14" s="67">
        <v>0</v>
      </c>
      <c r="L14" s="67">
        <v>0</v>
      </c>
    </row>
    <row r="15" spans="2:12" x14ac:dyDescent="0.25">
      <c r="B15" s="6"/>
      <c r="C15" s="6"/>
      <c r="D15" s="6">
        <v>636</v>
      </c>
      <c r="E15" s="6"/>
      <c r="F15" s="6" t="s">
        <v>81</v>
      </c>
      <c r="G15" s="59">
        <v>884662.3</v>
      </c>
      <c r="H15" s="59">
        <v>2317551</v>
      </c>
      <c r="I15" s="59">
        <v>0</v>
      </c>
      <c r="J15" s="129">
        <v>1073535.55</v>
      </c>
      <c r="K15" s="67">
        <f t="shared" si="0"/>
        <v>121.34975685072145</v>
      </c>
      <c r="L15" s="67">
        <f t="shared" si="1"/>
        <v>0.46321981695332703</v>
      </c>
    </row>
    <row r="16" spans="2:12" x14ac:dyDescent="0.25">
      <c r="B16" s="6"/>
      <c r="C16" s="6"/>
      <c r="D16" s="6"/>
      <c r="E16" s="6">
        <v>6361</v>
      </c>
      <c r="F16" s="6" t="s">
        <v>81</v>
      </c>
      <c r="G16" s="65">
        <v>884645.05</v>
      </c>
      <c r="H16" s="65">
        <v>2317551</v>
      </c>
      <c r="I16" s="65">
        <v>0</v>
      </c>
      <c r="J16" s="79">
        <v>1073535.55</v>
      </c>
      <c r="K16" s="67">
        <f t="shared" si="0"/>
        <v>121.35212309162866</v>
      </c>
      <c r="L16" s="67">
        <f t="shared" si="1"/>
        <v>0.46321981695332703</v>
      </c>
    </row>
    <row r="17" spans="2:12" x14ac:dyDescent="0.25">
      <c r="B17" s="6"/>
      <c r="C17" s="6">
        <v>64</v>
      </c>
      <c r="D17" s="6"/>
      <c r="E17" s="6"/>
      <c r="F17" s="6" t="s">
        <v>92</v>
      </c>
      <c r="G17" s="65">
        <v>0</v>
      </c>
      <c r="H17" s="59">
        <v>0</v>
      </c>
      <c r="I17" s="65">
        <v>0</v>
      </c>
      <c r="J17" s="129">
        <v>200.05</v>
      </c>
      <c r="K17" s="67">
        <v>0</v>
      </c>
      <c r="L17" s="67">
        <v>0</v>
      </c>
    </row>
    <row r="18" spans="2:12" x14ac:dyDescent="0.25">
      <c r="B18" s="6"/>
      <c r="C18" s="6"/>
      <c r="D18" s="6">
        <v>641</v>
      </c>
      <c r="E18" s="6"/>
      <c r="F18" s="6" t="s">
        <v>93</v>
      </c>
      <c r="G18" s="65">
        <v>0</v>
      </c>
      <c r="H18" s="65">
        <v>0</v>
      </c>
      <c r="I18" s="65">
        <v>0</v>
      </c>
      <c r="J18" s="79">
        <v>0.05</v>
      </c>
      <c r="K18" s="67">
        <v>0</v>
      </c>
      <c r="L18" s="67">
        <v>0</v>
      </c>
    </row>
    <row r="19" spans="2:12" x14ac:dyDescent="0.25">
      <c r="B19" s="6"/>
      <c r="C19" s="6"/>
      <c r="D19" s="6">
        <v>642</v>
      </c>
      <c r="E19" s="6"/>
      <c r="F19" s="6" t="s">
        <v>349</v>
      </c>
      <c r="G19" s="65">
        <v>0</v>
      </c>
      <c r="H19" s="65">
        <v>0</v>
      </c>
      <c r="I19" s="65">
        <v>0</v>
      </c>
      <c r="J19" s="79">
        <v>200</v>
      </c>
      <c r="K19" s="67">
        <v>0</v>
      </c>
      <c r="L19" s="67">
        <v>0</v>
      </c>
    </row>
    <row r="20" spans="2:12" x14ac:dyDescent="0.25">
      <c r="B20" s="6"/>
      <c r="C20" s="6">
        <v>65</v>
      </c>
      <c r="D20" s="6"/>
      <c r="E20" s="6"/>
      <c r="F20" s="6" t="s">
        <v>82</v>
      </c>
      <c r="G20" s="65">
        <v>29804.28</v>
      </c>
      <c r="H20" s="59">
        <v>1500</v>
      </c>
      <c r="I20" s="65">
        <v>0</v>
      </c>
      <c r="J20" s="129">
        <v>2005.75</v>
      </c>
      <c r="K20" s="67">
        <f t="shared" si="0"/>
        <v>6.7297381449912566</v>
      </c>
      <c r="L20" s="67">
        <f t="shared" si="1"/>
        <v>1.3371666666666666</v>
      </c>
    </row>
    <row r="21" spans="2:12" x14ac:dyDescent="0.25">
      <c r="B21" s="6"/>
      <c r="C21" s="6"/>
      <c r="D21" s="6">
        <v>652</v>
      </c>
      <c r="E21" s="6"/>
      <c r="F21" s="6" t="s">
        <v>83</v>
      </c>
      <c r="G21" s="65">
        <v>1587.33</v>
      </c>
      <c r="H21" s="65">
        <v>1500</v>
      </c>
      <c r="I21" s="65">
        <v>0</v>
      </c>
      <c r="J21" s="79">
        <v>2005.75</v>
      </c>
      <c r="K21" s="67">
        <f t="shared" si="0"/>
        <v>126.35998815621201</v>
      </c>
      <c r="L21" s="67">
        <f t="shared" si="1"/>
        <v>1.3371666666666666</v>
      </c>
    </row>
    <row r="22" spans="2:12" x14ac:dyDescent="0.25">
      <c r="B22" s="6"/>
      <c r="C22" s="6"/>
      <c r="D22" s="6"/>
      <c r="E22" s="6">
        <v>6526</v>
      </c>
      <c r="F22" s="6" t="s">
        <v>84</v>
      </c>
      <c r="G22" s="65">
        <v>1587.33</v>
      </c>
      <c r="H22" s="65">
        <v>1500</v>
      </c>
      <c r="I22" s="65">
        <v>0</v>
      </c>
      <c r="J22" s="79">
        <v>2005.75</v>
      </c>
      <c r="K22" s="67">
        <f t="shared" si="0"/>
        <v>126.35998815621201</v>
      </c>
      <c r="L22" s="67">
        <f t="shared" si="1"/>
        <v>1.3371666666666666</v>
      </c>
    </row>
    <row r="23" spans="2:12" ht="25.5" x14ac:dyDescent="0.25">
      <c r="B23" s="6"/>
      <c r="C23" s="6">
        <v>66</v>
      </c>
      <c r="D23" s="7"/>
      <c r="E23" s="7"/>
      <c r="F23" s="10" t="s">
        <v>23</v>
      </c>
      <c r="G23" s="65">
        <v>1701.77</v>
      </c>
      <c r="H23" s="59">
        <f>SUM(H24+H26)</f>
        <v>2420</v>
      </c>
      <c r="I23" s="65">
        <v>0</v>
      </c>
      <c r="J23" s="79">
        <v>2221.2600000000002</v>
      </c>
      <c r="K23" s="67">
        <f t="shared" si="0"/>
        <v>130.52645187069936</v>
      </c>
      <c r="L23" s="67">
        <f t="shared" si="1"/>
        <v>0.91787603305785137</v>
      </c>
    </row>
    <row r="24" spans="2:12" ht="25.5" x14ac:dyDescent="0.25">
      <c r="B24" s="6"/>
      <c r="C24" s="25"/>
      <c r="D24" s="7">
        <v>661</v>
      </c>
      <c r="E24" s="7"/>
      <c r="F24" s="10" t="s">
        <v>24</v>
      </c>
      <c r="G24" s="65">
        <v>825.83</v>
      </c>
      <c r="H24" s="65">
        <v>1000</v>
      </c>
      <c r="I24" s="65">
        <v>0</v>
      </c>
      <c r="J24" s="129">
        <v>526</v>
      </c>
      <c r="K24" s="67">
        <f t="shared" si="0"/>
        <v>63.693496240146274</v>
      </c>
      <c r="L24" s="67">
        <f t="shared" si="1"/>
        <v>0.52600000000000002</v>
      </c>
    </row>
    <row r="25" spans="2:12" x14ac:dyDescent="0.25">
      <c r="B25" s="6"/>
      <c r="C25" s="25"/>
      <c r="D25" s="7"/>
      <c r="E25" s="7">
        <v>6615</v>
      </c>
      <c r="F25" s="10" t="s">
        <v>78</v>
      </c>
      <c r="G25" s="65">
        <v>825.83</v>
      </c>
      <c r="H25" s="65">
        <v>1000</v>
      </c>
      <c r="I25" s="65">
        <v>0</v>
      </c>
      <c r="J25" s="79">
        <v>526</v>
      </c>
      <c r="K25" s="67">
        <f t="shared" si="0"/>
        <v>63.693496240146274</v>
      </c>
      <c r="L25" s="67">
        <f t="shared" si="1"/>
        <v>0.52600000000000002</v>
      </c>
    </row>
    <row r="26" spans="2:12" x14ac:dyDescent="0.25">
      <c r="B26" s="6"/>
      <c r="C26" s="25"/>
      <c r="D26" s="7">
        <v>663</v>
      </c>
      <c r="E26" s="7"/>
      <c r="F26" s="10" t="s">
        <v>85</v>
      </c>
      <c r="G26" s="65">
        <v>142.97999999999999</v>
      </c>
      <c r="H26" s="65">
        <v>1420</v>
      </c>
      <c r="I26" s="65">
        <v>0</v>
      </c>
      <c r="J26" s="129">
        <v>150</v>
      </c>
      <c r="K26" s="67">
        <f t="shared" si="0"/>
        <v>104.90977759127151</v>
      </c>
      <c r="L26" s="67">
        <f t="shared" si="1"/>
        <v>0.10563380281690141</v>
      </c>
    </row>
    <row r="27" spans="2:12" x14ac:dyDescent="0.25">
      <c r="B27" s="6"/>
      <c r="C27" s="25"/>
      <c r="D27" s="7"/>
      <c r="E27" s="7">
        <v>6631</v>
      </c>
      <c r="F27" s="10" t="s">
        <v>86</v>
      </c>
      <c r="G27" s="65">
        <v>142.97999999999999</v>
      </c>
      <c r="H27" s="65">
        <v>0</v>
      </c>
      <c r="I27" s="65">
        <v>0</v>
      </c>
      <c r="J27" s="79">
        <v>150</v>
      </c>
      <c r="K27" s="67">
        <f t="shared" si="0"/>
        <v>104.90977759127151</v>
      </c>
      <c r="L27" s="67">
        <v>0</v>
      </c>
    </row>
    <row r="28" spans="2:12" x14ac:dyDescent="0.25">
      <c r="B28" s="6"/>
      <c r="C28" s="25"/>
      <c r="D28" s="7"/>
      <c r="E28" s="7">
        <v>6632</v>
      </c>
      <c r="F28" s="10" t="s">
        <v>87</v>
      </c>
      <c r="G28" s="65">
        <v>0</v>
      </c>
      <c r="H28" s="65">
        <v>0</v>
      </c>
      <c r="I28" s="65">
        <v>0</v>
      </c>
      <c r="J28" s="79">
        <v>0</v>
      </c>
      <c r="K28" s="67">
        <v>0</v>
      </c>
      <c r="L28" s="67">
        <v>0</v>
      </c>
    </row>
    <row r="29" spans="2:12" x14ac:dyDescent="0.25">
      <c r="B29" s="6"/>
      <c r="C29" s="25">
        <v>67</v>
      </c>
      <c r="D29" s="7"/>
      <c r="E29" s="7"/>
      <c r="F29" s="10" t="s">
        <v>88</v>
      </c>
      <c r="G29" s="65">
        <v>268623.44</v>
      </c>
      <c r="H29" s="59">
        <v>288620</v>
      </c>
      <c r="I29" s="65">
        <v>0</v>
      </c>
      <c r="J29" s="79">
        <v>214796</v>
      </c>
      <c r="K29" s="67">
        <f t="shared" si="0"/>
        <v>79.961748684329265</v>
      </c>
      <c r="L29" s="67">
        <f t="shared" si="1"/>
        <v>0.74421730995772983</v>
      </c>
    </row>
    <row r="30" spans="2:12" ht="25.5" x14ac:dyDescent="0.25">
      <c r="B30" s="6"/>
      <c r="C30" s="6"/>
      <c r="D30" s="7">
        <v>671</v>
      </c>
      <c r="E30" s="7"/>
      <c r="F30" s="10" t="s">
        <v>89</v>
      </c>
      <c r="G30" s="65">
        <v>99971.49</v>
      </c>
      <c r="H30" s="65">
        <v>288620</v>
      </c>
      <c r="I30" s="65">
        <v>0</v>
      </c>
      <c r="J30" s="129">
        <v>114399.57</v>
      </c>
      <c r="K30" s="67">
        <f t="shared" si="0"/>
        <v>114.43219461868578</v>
      </c>
      <c r="L30" s="67">
        <f t="shared" si="1"/>
        <v>0.39636743815397413</v>
      </c>
    </row>
    <row r="31" spans="2:12" x14ac:dyDescent="0.25">
      <c r="B31" s="6"/>
      <c r="C31" s="6"/>
      <c r="D31" s="7"/>
      <c r="E31" s="7">
        <v>6711</v>
      </c>
      <c r="F31" s="10" t="s">
        <v>90</v>
      </c>
      <c r="G31" s="65">
        <v>98721.49</v>
      </c>
      <c r="H31" s="65">
        <v>126660</v>
      </c>
      <c r="I31" s="65">
        <v>0</v>
      </c>
      <c r="J31" s="79">
        <v>114399.57</v>
      </c>
      <c r="K31" s="67">
        <f t="shared" si="0"/>
        <v>115.88112172942284</v>
      </c>
      <c r="L31" s="67">
        <f t="shared" si="1"/>
        <v>0.90320203694931323</v>
      </c>
    </row>
    <row r="32" spans="2:12" x14ac:dyDescent="0.25">
      <c r="B32" s="6"/>
      <c r="C32" s="6"/>
      <c r="D32" s="7"/>
      <c r="E32" s="7">
        <v>6712</v>
      </c>
      <c r="F32" s="10" t="s">
        <v>91</v>
      </c>
      <c r="G32" s="65">
        <v>1250</v>
      </c>
      <c r="H32" s="65">
        <v>0</v>
      </c>
      <c r="I32" s="65">
        <v>0</v>
      </c>
      <c r="J32" s="67">
        <v>0</v>
      </c>
      <c r="K32" s="67">
        <f t="shared" si="0"/>
        <v>0</v>
      </c>
      <c r="L32" s="67">
        <v>0</v>
      </c>
    </row>
    <row r="33" spans="2:12" x14ac:dyDescent="0.25">
      <c r="B33" s="6"/>
      <c r="C33" s="6">
        <v>68</v>
      </c>
      <c r="D33" s="7"/>
      <c r="E33" s="7"/>
      <c r="F33" s="10" t="s">
        <v>94</v>
      </c>
      <c r="G33" s="65">
        <v>0</v>
      </c>
      <c r="H33" s="59">
        <v>0</v>
      </c>
      <c r="I33" s="65">
        <v>0</v>
      </c>
      <c r="J33" s="67">
        <v>0</v>
      </c>
      <c r="K33" s="67">
        <v>0</v>
      </c>
      <c r="L33" s="67">
        <v>0</v>
      </c>
    </row>
    <row r="34" spans="2:12" x14ac:dyDescent="0.25">
      <c r="B34" s="6"/>
      <c r="C34" s="6"/>
      <c r="D34" s="7">
        <v>683</v>
      </c>
      <c r="E34" s="7"/>
      <c r="F34" s="10" t="s">
        <v>95</v>
      </c>
      <c r="G34" s="65">
        <v>0</v>
      </c>
      <c r="H34" s="65">
        <v>0</v>
      </c>
      <c r="I34" s="65">
        <v>0</v>
      </c>
      <c r="J34" s="80">
        <v>0</v>
      </c>
      <c r="K34" s="67">
        <v>0</v>
      </c>
      <c r="L34" s="67">
        <v>0</v>
      </c>
    </row>
    <row r="35" spans="2:12" s="36" customFormat="1" x14ac:dyDescent="0.25">
      <c r="B35" s="25">
        <v>7</v>
      </c>
      <c r="C35" s="25"/>
      <c r="D35" s="35"/>
      <c r="E35" s="35"/>
      <c r="F35" s="5" t="s">
        <v>3</v>
      </c>
      <c r="G35" s="59">
        <v>0</v>
      </c>
      <c r="H35" s="59">
        <v>0</v>
      </c>
      <c r="I35" s="65">
        <v>0</v>
      </c>
      <c r="J35" s="80">
        <v>0</v>
      </c>
      <c r="K35" s="67">
        <v>0</v>
      </c>
      <c r="L35" s="67">
        <v>0</v>
      </c>
    </row>
    <row r="36" spans="2:12" x14ac:dyDescent="0.25">
      <c r="B36" s="6"/>
      <c r="C36" s="6">
        <v>72</v>
      </c>
      <c r="D36" s="7"/>
      <c r="E36" s="7"/>
      <c r="F36" s="30" t="s">
        <v>26</v>
      </c>
      <c r="G36" s="65">
        <v>0</v>
      </c>
      <c r="H36" s="65">
        <v>0</v>
      </c>
      <c r="I36" s="65">
        <v>0</v>
      </c>
      <c r="J36" s="67">
        <v>0</v>
      </c>
      <c r="K36" s="67">
        <v>0</v>
      </c>
      <c r="L36" s="67">
        <v>0</v>
      </c>
    </row>
    <row r="37" spans="2:12" x14ac:dyDescent="0.25">
      <c r="B37" s="6"/>
      <c r="C37" s="6"/>
      <c r="D37" s="6">
        <v>711</v>
      </c>
      <c r="E37" s="6"/>
      <c r="F37" s="30" t="s">
        <v>345</v>
      </c>
      <c r="G37" s="65">
        <v>0</v>
      </c>
      <c r="H37" s="65">
        <v>0</v>
      </c>
      <c r="I37" s="65">
        <v>0</v>
      </c>
      <c r="J37" s="80">
        <v>5000</v>
      </c>
      <c r="K37" s="67">
        <v>0</v>
      </c>
      <c r="L37" s="67">
        <v>0</v>
      </c>
    </row>
    <row r="38" spans="2:12" x14ac:dyDescent="0.25">
      <c r="B38" s="6"/>
      <c r="C38" s="6"/>
      <c r="D38" s="6"/>
      <c r="E38" s="6">
        <v>7111</v>
      </c>
      <c r="F38" s="30" t="s">
        <v>346</v>
      </c>
      <c r="G38" s="65">
        <v>0</v>
      </c>
      <c r="H38" s="65">
        <v>0</v>
      </c>
      <c r="I38" s="65">
        <v>0</v>
      </c>
      <c r="J38" s="67">
        <v>5000</v>
      </c>
      <c r="K38" s="67">
        <v>0</v>
      </c>
      <c r="L38" s="67">
        <v>0</v>
      </c>
    </row>
    <row r="39" spans="2:12" x14ac:dyDescent="0.25">
      <c r="B39" s="10"/>
      <c r="C39" s="10"/>
      <c r="D39" s="10">
        <v>922</v>
      </c>
      <c r="E39" s="10"/>
      <c r="F39" s="24" t="s">
        <v>142</v>
      </c>
      <c r="G39" s="59">
        <v>23751.43</v>
      </c>
      <c r="H39" s="59">
        <v>9267</v>
      </c>
      <c r="I39" s="66">
        <v>0</v>
      </c>
      <c r="J39" s="80">
        <v>9266.99</v>
      </c>
      <c r="K39" s="67">
        <f t="shared" si="0"/>
        <v>39.01655605578275</v>
      </c>
      <c r="L39" s="67">
        <f t="shared" si="1"/>
        <v>0.99999892090212583</v>
      </c>
    </row>
    <row r="40" spans="2:12" ht="25.5" x14ac:dyDescent="0.25">
      <c r="B40" s="165" t="s">
        <v>7</v>
      </c>
      <c r="C40" s="166"/>
      <c r="D40" s="166"/>
      <c r="E40" s="166"/>
      <c r="F40" s="167"/>
      <c r="G40" s="82" t="s">
        <v>339</v>
      </c>
      <c r="H40" s="82" t="s">
        <v>69</v>
      </c>
      <c r="I40" s="82" t="s">
        <v>70</v>
      </c>
      <c r="J40" s="82" t="s">
        <v>347</v>
      </c>
      <c r="K40" s="82" t="s">
        <v>17</v>
      </c>
      <c r="L40" s="82" t="s">
        <v>50</v>
      </c>
    </row>
    <row r="41" spans="2:12" ht="12.75" customHeight="1" x14ac:dyDescent="0.25">
      <c r="B41" s="165">
        <v>1</v>
      </c>
      <c r="C41" s="166"/>
      <c r="D41" s="166"/>
      <c r="E41" s="166"/>
      <c r="F41" s="167"/>
      <c r="G41" s="82">
        <v>2</v>
      </c>
      <c r="H41" s="82">
        <v>3</v>
      </c>
      <c r="I41" s="82">
        <v>4</v>
      </c>
      <c r="J41" s="82">
        <v>5</v>
      </c>
      <c r="K41" s="82" t="s">
        <v>19</v>
      </c>
      <c r="L41" s="82" t="s">
        <v>96</v>
      </c>
    </row>
    <row r="42" spans="2:12" x14ac:dyDescent="0.25">
      <c r="B42" s="5"/>
      <c r="C42" s="5"/>
      <c r="D42" s="5"/>
      <c r="E42" s="5"/>
      <c r="F42" s="5" t="s">
        <v>8</v>
      </c>
      <c r="G42" s="65">
        <f>SUM(G44+G53+G80+G88+G91)</f>
        <v>986112.74</v>
      </c>
      <c r="H42" s="65">
        <v>2619358</v>
      </c>
      <c r="I42" s="65">
        <v>0</v>
      </c>
      <c r="J42" s="79">
        <f>SUM(J43+J91)</f>
        <v>1203329.8399999996</v>
      </c>
      <c r="K42" s="67">
        <f>J42/G42</f>
        <v>1.2202761319157074</v>
      </c>
      <c r="L42" s="67">
        <f>J42/H42</f>
        <v>0.45939876870591939</v>
      </c>
    </row>
    <row r="43" spans="2:12" x14ac:dyDescent="0.25">
      <c r="B43" s="5">
        <v>3</v>
      </c>
      <c r="C43" s="5"/>
      <c r="D43" s="5"/>
      <c r="E43" s="5"/>
      <c r="F43" s="5" t="s">
        <v>4</v>
      </c>
      <c r="G43" s="65">
        <f>SUM(G44+G53+G80+G88)</f>
        <v>983924.24</v>
      </c>
      <c r="H43" s="65">
        <f>SUM(H44+H53+H80+H84+H89)</f>
        <v>2603656</v>
      </c>
      <c r="I43" s="65">
        <v>0</v>
      </c>
      <c r="J43" s="79">
        <f>SUM(J44+J53+J80+J88)</f>
        <v>1202248.9599999997</v>
      </c>
      <c r="K43" s="67">
        <f t="shared" ref="K43:K100" si="2">J43/G43</f>
        <v>1.2218917993117029</v>
      </c>
      <c r="L43" s="67">
        <f t="shared" ref="L43:L96" si="3">J43/H43</f>
        <v>0.46175414878155935</v>
      </c>
    </row>
    <row r="44" spans="2:12" x14ac:dyDescent="0.25">
      <c r="B44" s="5"/>
      <c r="C44" s="10">
        <v>31</v>
      </c>
      <c r="D44" s="10"/>
      <c r="E44" s="10"/>
      <c r="F44" s="10" t="s">
        <v>5</v>
      </c>
      <c r="G44" s="59">
        <v>818966.76</v>
      </c>
      <c r="H44" s="59">
        <f>SUM(H45+H49+H50)</f>
        <v>2150280</v>
      </c>
      <c r="I44" s="65">
        <v>0</v>
      </c>
      <c r="J44" s="67">
        <v>1012375.5</v>
      </c>
      <c r="K44" s="67">
        <f t="shared" si="2"/>
        <v>1.2361618925779112</v>
      </c>
      <c r="L44" s="67">
        <f t="shared" si="3"/>
        <v>0.47081101065907693</v>
      </c>
    </row>
    <row r="45" spans="2:12" x14ac:dyDescent="0.25">
      <c r="B45" s="6"/>
      <c r="C45" s="6"/>
      <c r="D45" s="6">
        <v>311</v>
      </c>
      <c r="E45" s="6"/>
      <c r="F45" s="6" t="s">
        <v>27</v>
      </c>
      <c r="G45" s="65">
        <v>671781.33</v>
      </c>
      <c r="H45" s="65">
        <v>1748721</v>
      </c>
      <c r="I45" s="65">
        <v>0</v>
      </c>
      <c r="J45" s="67">
        <v>837297.07</v>
      </c>
      <c r="K45" s="67">
        <f t="shared" si="2"/>
        <v>1.2463833581085084</v>
      </c>
      <c r="L45" s="67">
        <f t="shared" si="3"/>
        <v>0.47880540692311691</v>
      </c>
    </row>
    <row r="46" spans="2:12" x14ac:dyDescent="0.25">
      <c r="B46" s="6"/>
      <c r="C46" s="6"/>
      <c r="D46" s="6"/>
      <c r="E46" s="6">
        <v>3111</v>
      </c>
      <c r="F46" s="6" t="s">
        <v>28</v>
      </c>
      <c r="G46" s="65">
        <v>658885.31000000006</v>
      </c>
      <c r="H46" s="65">
        <v>0</v>
      </c>
      <c r="I46" s="65">
        <v>0</v>
      </c>
      <c r="J46" s="67">
        <v>826149.12</v>
      </c>
      <c r="K46" s="67">
        <f t="shared" si="2"/>
        <v>1.2538587633711245</v>
      </c>
      <c r="L46" s="67">
        <v>0</v>
      </c>
    </row>
    <row r="47" spans="2:12" x14ac:dyDescent="0.25">
      <c r="B47" s="6"/>
      <c r="C47" s="6"/>
      <c r="D47" s="6"/>
      <c r="E47" s="6">
        <v>3113</v>
      </c>
      <c r="F47" s="6" t="s">
        <v>97</v>
      </c>
      <c r="G47" s="65">
        <v>6072.36</v>
      </c>
      <c r="H47" s="65">
        <v>0</v>
      </c>
      <c r="I47" s="65">
        <v>0</v>
      </c>
      <c r="J47" s="67">
        <v>3266.13</v>
      </c>
      <c r="K47" s="67">
        <f t="shared" si="2"/>
        <v>0.53786830820307097</v>
      </c>
      <c r="L47" s="67">
        <v>0</v>
      </c>
    </row>
    <row r="48" spans="2:12" x14ac:dyDescent="0.25">
      <c r="B48" s="6"/>
      <c r="C48" s="6"/>
      <c r="D48" s="6"/>
      <c r="E48" s="6">
        <v>3114</v>
      </c>
      <c r="F48" s="6" t="s">
        <v>98</v>
      </c>
      <c r="G48" s="65">
        <v>6823.66</v>
      </c>
      <c r="H48" s="65">
        <v>0</v>
      </c>
      <c r="I48" s="65">
        <v>0</v>
      </c>
      <c r="J48" s="67">
        <v>7881.82</v>
      </c>
      <c r="K48" s="67">
        <f t="shared" si="2"/>
        <v>1.1550722046526352</v>
      </c>
      <c r="L48" s="67">
        <v>0</v>
      </c>
    </row>
    <row r="49" spans="2:12" x14ac:dyDescent="0.25">
      <c r="B49" s="6"/>
      <c r="C49" s="6"/>
      <c r="D49" s="6">
        <v>312</v>
      </c>
      <c r="E49" s="6"/>
      <c r="F49" s="6" t="s">
        <v>99</v>
      </c>
      <c r="G49" s="65">
        <v>36037.01</v>
      </c>
      <c r="H49" s="65">
        <v>93520</v>
      </c>
      <c r="I49" s="65">
        <v>0</v>
      </c>
      <c r="J49" s="67">
        <v>35913.980000000003</v>
      </c>
      <c r="K49" s="67">
        <f t="shared" si="2"/>
        <v>0.99658600977162093</v>
      </c>
      <c r="L49" s="67">
        <f t="shared" si="3"/>
        <v>0.38402459366980329</v>
      </c>
    </row>
    <row r="50" spans="2:12" x14ac:dyDescent="0.25">
      <c r="B50" s="6"/>
      <c r="C50" s="6"/>
      <c r="D50" s="6">
        <v>313</v>
      </c>
      <c r="E50" s="6"/>
      <c r="F50" s="6" t="s">
        <v>100</v>
      </c>
      <c r="G50" s="65">
        <v>111148.42</v>
      </c>
      <c r="H50" s="65">
        <v>308039</v>
      </c>
      <c r="I50" s="65">
        <v>0</v>
      </c>
      <c r="J50" s="67">
        <v>139164.45000000001</v>
      </c>
      <c r="K50" s="67">
        <f t="shared" si="2"/>
        <v>1.2520596334162917</v>
      </c>
      <c r="L50" s="67">
        <f t="shared" si="3"/>
        <v>0.45177542454039915</v>
      </c>
    </row>
    <row r="51" spans="2:12" x14ac:dyDescent="0.25">
      <c r="B51" s="6"/>
      <c r="C51" s="6"/>
      <c r="D51" s="6"/>
      <c r="E51" s="6">
        <v>3132</v>
      </c>
      <c r="F51" s="6" t="s">
        <v>101</v>
      </c>
      <c r="G51" s="65">
        <v>111148.42</v>
      </c>
      <c r="H51" s="65">
        <v>0</v>
      </c>
      <c r="I51" s="65">
        <v>0</v>
      </c>
      <c r="J51" s="67">
        <v>139165.45000000001</v>
      </c>
      <c r="K51" s="67">
        <f t="shared" si="2"/>
        <v>1.2520686303952859</v>
      </c>
      <c r="L51" s="67">
        <v>0</v>
      </c>
    </row>
    <row r="52" spans="2:12" x14ac:dyDescent="0.25">
      <c r="B52" s="6"/>
      <c r="C52" s="6"/>
      <c r="D52" s="6"/>
      <c r="E52" s="6">
        <v>3133</v>
      </c>
      <c r="F52" s="6" t="s">
        <v>102</v>
      </c>
      <c r="G52" s="65">
        <v>0</v>
      </c>
      <c r="H52" s="65">
        <v>0</v>
      </c>
      <c r="I52" s="65">
        <v>0</v>
      </c>
      <c r="J52" s="67">
        <v>0</v>
      </c>
      <c r="K52" s="67">
        <v>0</v>
      </c>
      <c r="L52" s="67">
        <v>0</v>
      </c>
    </row>
    <row r="53" spans="2:12" x14ac:dyDescent="0.25">
      <c r="B53" s="6"/>
      <c r="C53" s="6">
        <v>32</v>
      </c>
      <c r="D53" s="7"/>
      <c r="E53" s="7"/>
      <c r="F53" s="6" t="s">
        <v>13</v>
      </c>
      <c r="G53" s="59">
        <v>163355.43</v>
      </c>
      <c r="H53" s="59">
        <v>373009</v>
      </c>
      <c r="I53" s="65">
        <v>0</v>
      </c>
      <c r="J53" s="67">
        <v>188306.4</v>
      </c>
      <c r="K53" s="67">
        <f t="shared" si="2"/>
        <v>1.1527403772252933</v>
      </c>
      <c r="L53" s="67">
        <f t="shared" si="3"/>
        <v>0.50483071454039985</v>
      </c>
    </row>
    <row r="54" spans="2:12" x14ac:dyDescent="0.25">
      <c r="B54" s="6"/>
      <c r="C54" s="6"/>
      <c r="D54" s="6">
        <v>321</v>
      </c>
      <c r="E54" s="6"/>
      <c r="F54" s="6" t="s">
        <v>29</v>
      </c>
      <c r="G54" s="65">
        <v>21697.16</v>
      </c>
      <c r="H54" s="65">
        <v>42927</v>
      </c>
      <c r="I54" s="65">
        <v>0</v>
      </c>
      <c r="J54" s="67">
        <v>22691.51</v>
      </c>
      <c r="K54" s="67">
        <f t="shared" si="2"/>
        <v>1.0458285784867696</v>
      </c>
      <c r="L54" s="67">
        <f t="shared" si="3"/>
        <v>0.52860693735877184</v>
      </c>
    </row>
    <row r="55" spans="2:12" x14ac:dyDescent="0.25">
      <c r="B55" s="6"/>
      <c r="C55" s="25"/>
      <c r="D55" s="6"/>
      <c r="E55" s="6">
        <v>3211</v>
      </c>
      <c r="F55" s="30" t="s">
        <v>30</v>
      </c>
      <c r="G55" s="65">
        <v>3746.75</v>
      </c>
      <c r="H55" s="65">
        <v>0</v>
      </c>
      <c r="I55" s="65">
        <v>0</v>
      </c>
      <c r="J55" s="67">
        <v>3514.33</v>
      </c>
      <c r="K55" s="67">
        <f t="shared" si="2"/>
        <v>0.93796757189564284</v>
      </c>
      <c r="L55" s="67">
        <v>0</v>
      </c>
    </row>
    <row r="56" spans="2:12" x14ac:dyDescent="0.25">
      <c r="B56" s="6"/>
      <c r="C56" s="25"/>
      <c r="D56" s="6"/>
      <c r="E56" s="7">
        <v>3212</v>
      </c>
      <c r="F56" s="7" t="s">
        <v>103</v>
      </c>
      <c r="G56" s="65">
        <v>17663.43</v>
      </c>
      <c r="H56" s="65">
        <v>0</v>
      </c>
      <c r="I56" s="65">
        <v>0</v>
      </c>
      <c r="J56" s="67">
        <v>19147.18</v>
      </c>
      <c r="K56" s="67">
        <f t="shared" si="2"/>
        <v>1.0840012387175084</v>
      </c>
      <c r="L56" s="67">
        <v>0</v>
      </c>
    </row>
    <row r="57" spans="2:12" x14ac:dyDescent="0.25">
      <c r="B57" s="6"/>
      <c r="C57" s="25"/>
      <c r="D57" s="6"/>
      <c r="E57" s="7">
        <v>3213</v>
      </c>
      <c r="F57" s="7" t="s">
        <v>104</v>
      </c>
      <c r="G57" s="65">
        <v>0</v>
      </c>
      <c r="H57" s="65">
        <v>0</v>
      </c>
      <c r="I57" s="65">
        <v>0</v>
      </c>
      <c r="J57" s="67">
        <v>30</v>
      </c>
      <c r="K57" s="67">
        <v>0</v>
      </c>
      <c r="L57" s="67">
        <v>0</v>
      </c>
    </row>
    <row r="58" spans="2:12" x14ac:dyDescent="0.25">
      <c r="B58" s="6"/>
      <c r="C58" s="25"/>
      <c r="D58" s="6"/>
      <c r="E58" s="7">
        <v>3214</v>
      </c>
      <c r="F58" s="7" t="s">
        <v>105</v>
      </c>
      <c r="G58" s="65">
        <v>286.98</v>
      </c>
      <c r="H58" s="65">
        <v>0</v>
      </c>
      <c r="I58" s="65">
        <v>0</v>
      </c>
      <c r="J58" s="67"/>
      <c r="K58" s="67">
        <f t="shared" si="2"/>
        <v>0</v>
      </c>
      <c r="L58" s="67">
        <v>0</v>
      </c>
    </row>
    <row r="59" spans="2:12" x14ac:dyDescent="0.25">
      <c r="B59" s="6"/>
      <c r="C59" s="25"/>
      <c r="D59" s="7">
        <v>322</v>
      </c>
      <c r="F59" s="58" t="s">
        <v>106</v>
      </c>
      <c r="G59" s="75">
        <v>96628.06</v>
      </c>
      <c r="H59" s="81">
        <v>182132</v>
      </c>
      <c r="I59" s="75">
        <v>0</v>
      </c>
      <c r="J59" s="83">
        <v>108384.88</v>
      </c>
      <c r="K59" s="67">
        <f t="shared" si="2"/>
        <v>1.1216708686896955</v>
      </c>
      <c r="L59" s="67">
        <f t="shared" si="3"/>
        <v>0.59508971515164832</v>
      </c>
    </row>
    <row r="60" spans="2:12" x14ac:dyDescent="0.25">
      <c r="B60" s="6"/>
      <c r="C60" s="25"/>
      <c r="D60" s="7"/>
      <c r="E60" s="7">
        <v>3221</v>
      </c>
      <c r="F60" s="7" t="s">
        <v>107</v>
      </c>
      <c r="G60" s="65">
        <v>7221.44</v>
      </c>
      <c r="H60" s="65">
        <v>0</v>
      </c>
      <c r="I60" s="65">
        <v>0</v>
      </c>
      <c r="J60" s="67">
        <v>6576.73</v>
      </c>
      <c r="K60" s="67">
        <f t="shared" si="2"/>
        <v>0.91072279213010143</v>
      </c>
      <c r="L60" s="67">
        <v>0</v>
      </c>
    </row>
    <row r="61" spans="2:12" x14ac:dyDescent="0.25">
      <c r="B61" s="6"/>
      <c r="C61" s="25"/>
      <c r="D61" s="7"/>
      <c r="E61" s="7">
        <v>3222</v>
      </c>
      <c r="F61" s="7" t="s">
        <v>108</v>
      </c>
      <c r="G61" s="65">
        <v>69937.009999999995</v>
      </c>
      <c r="H61" s="65">
        <v>0</v>
      </c>
      <c r="I61" s="65">
        <v>0</v>
      </c>
      <c r="J61" s="67">
        <v>78655.839999999997</v>
      </c>
      <c r="K61" s="67">
        <f t="shared" si="2"/>
        <v>1.1246668966831725</v>
      </c>
      <c r="L61" s="67">
        <v>0</v>
      </c>
    </row>
    <row r="62" spans="2:12" x14ac:dyDescent="0.25">
      <c r="B62" s="6"/>
      <c r="C62" s="6"/>
      <c r="D62" s="7"/>
      <c r="E62" s="58">
        <v>3223</v>
      </c>
      <c r="F62" s="58" t="s">
        <v>109</v>
      </c>
      <c r="G62" s="75">
        <v>18170.46</v>
      </c>
      <c r="H62" s="75">
        <v>0</v>
      </c>
      <c r="I62" s="75">
        <v>0</v>
      </c>
      <c r="J62" s="83">
        <v>16906.29</v>
      </c>
      <c r="K62" s="67">
        <f t="shared" si="2"/>
        <v>0.93042718786425893</v>
      </c>
      <c r="L62" s="67">
        <v>0</v>
      </c>
    </row>
    <row r="63" spans="2:12" x14ac:dyDescent="0.25">
      <c r="B63" s="6"/>
      <c r="C63" s="6"/>
      <c r="D63" s="7"/>
      <c r="E63" s="7">
        <v>3224</v>
      </c>
      <c r="F63" s="7" t="s">
        <v>110</v>
      </c>
      <c r="G63" s="65">
        <v>883.74</v>
      </c>
      <c r="H63" s="65">
        <v>0</v>
      </c>
      <c r="I63" s="65">
        <v>0</v>
      </c>
      <c r="J63" s="67">
        <v>602.04</v>
      </c>
      <c r="K63" s="67">
        <f t="shared" si="2"/>
        <v>0.68124108900807923</v>
      </c>
      <c r="L63" s="67">
        <v>0</v>
      </c>
    </row>
    <row r="64" spans="2:12" x14ac:dyDescent="0.25">
      <c r="B64" s="6"/>
      <c r="C64" s="6"/>
      <c r="D64" s="7"/>
      <c r="E64" s="7">
        <v>3225</v>
      </c>
      <c r="F64" s="7" t="s">
        <v>111</v>
      </c>
      <c r="G64" s="65">
        <v>415.41</v>
      </c>
      <c r="H64" s="65">
        <v>0</v>
      </c>
      <c r="I64" s="65">
        <v>0</v>
      </c>
      <c r="J64" s="67">
        <v>5643.98</v>
      </c>
      <c r="K64" s="67">
        <f t="shared" si="2"/>
        <v>13.586528971377673</v>
      </c>
      <c r="L64" s="67">
        <v>0</v>
      </c>
    </row>
    <row r="65" spans="2:12" x14ac:dyDescent="0.25">
      <c r="B65" s="6"/>
      <c r="C65" s="6"/>
      <c r="D65" s="7">
        <v>323</v>
      </c>
      <c r="E65" s="7"/>
      <c r="F65" s="7" t="s">
        <v>112</v>
      </c>
      <c r="G65" s="65">
        <v>42133.98</v>
      </c>
      <c r="H65" s="65">
        <v>142150</v>
      </c>
      <c r="I65" s="65">
        <v>0</v>
      </c>
      <c r="J65" s="67">
        <v>52117.41</v>
      </c>
      <c r="K65" s="67">
        <f t="shared" si="2"/>
        <v>1.2369448601817346</v>
      </c>
      <c r="L65" s="67">
        <f t="shared" si="3"/>
        <v>0.36663672177277529</v>
      </c>
    </row>
    <row r="66" spans="2:12" x14ac:dyDescent="0.25">
      <c r="B66" s="6"/>
      <c r="C66" s="6"/>
      <c r="D66" s="7"/>
      <c r="E66" s="7">
        <v>3231</v>
      </c>
      <c r="F66" s="7" t="s">
        <v>113</v>
      </c>
      <c r="G66" s="65">
        <v>22558.06</v>
      </c>
      <c r="H66" s="65">
        <v>0</v>
      </c>
      <c r="I66" s="65">
        <v>0</v>
      </c>
      <c r="J66" s="67">
        <v>24438.75</v>
      </c>
      <c r="K66" s="67">
        <f t="shared" si="2"/>
        <v>1.0833710877619795</v>
      </c>
      <c r="L66" s="67">
        <v>0</v>
      </c>
    </row>
    <row r="67" spans="2:12" x14ac:dyDescent="0.25">
      <c r="B67" s="6"/>
      <c r="C67" s="6"/>
      <c r="D67" s="7"/>
      <c r="E67" s="7">
        <v>3232</v>
      </c>
      <c r="F67" s="7" t="s">
        <v>114</v>
      </c>
      <c r="G67" s="65">
        <v>4014.02</v>
      </c>
      <c r="H67" s="65">
        <v>0</v>
      </c>
      <c r="I67" s="65">
        <v>0</v>
      </c>
      <c r="J67" s="67">
        <v>2501.84</v>
      </c>
      <c r="K67" s="67">
        <f t="shared" si="2"/>
        <v>0.62327541965411237</v>
      </c>
      <c r="L67" s="67">
        <v>0</v>
      </c>
    </row>
    <row r="68" spans="2:12" x14ac:dyDescent="0.25">
      <c r="B68" s="6"/>
      <c r="C68" s="6"/>
      <c r="D68" s="7"/>
      <c r="E68" s="7">
        <v>3234</v>
      </c>
      <c r="F68" s="7" t="s">
        <v>115</v>
      </c>
      <c r="G68" s="65">
        <v>6154.81</v>
      </c>
      <c r="H68" s="65">
        <v>0</v>
      </c>
      <c r="I68" s="65">
        <v>0</v>
      </c>
      <c r="J68" s="67">
        <v>4571.8900000000003</v>
      </c>
      <c r="K68" s="67">
        <f t="shared" si="2"/>
        <v>0.74281578147822602</v>
      </c>
      <c r="L68" s="67">
        <v>0</v>
      </c>
    </row>
    <row r="69" spans="2:12" x14ac:dyDescent="0.25">
      <c r="B69" s="6"/>
      <c r="C69" s="6"/>
      <c r="D69" s="7"/>
      <c r="E69" s="7">
        <v>3236</v>
      </c>
      <c r="F69" s="7" t="s">
        <v>116</v>
      </c>
      <c r="G69" s="65">
        <v>242.25</v>
      </c>
      <c r="H69" s="65">
        <v>0</v>
      </c>
      <c r="I69" s="65">
        <v>0</v>
      </c>
      <c r="J69" s="67">
        <v>240.26</v>
      </c>
      <c r="K69" s="67">
        <f t="shared" si="2"/>
        <v>0.9917853457172342</v>
      </c>
      <c r="L69" s="67">
        <v>0</v>
      </c>
    </row>
    <row r="70" spans="2:12" x14ac:dyDescent="0.25">
      <c r="B70" s="6"/>
      <c r="C70" s="6"/>
      <c r="D70" s="7"/>
      <c r="E70" s="7">
        <v>3237</v>
      </c>
      <c r="F70" s="7" t="s">
        <v>117</v>
      </c>
      <c r="G70" s="65">
        <v>2475.9</v>
      </c>
      <c r="H70" s="65">
        <v>0</v>
      </c>
      <c r="I70" s="65">
        <v>0</v>
      </c>
      <c r="J70" s="67">
        <v>12620</v>
      </c>
      <c r="K70" s="67">
        <f t="shared" si="2"/>
        <v>5.0971363948463182</v>
      </c>
      <c r="L70" s="67">
        <v>0</v>
      </c>
    </row>
    <row r="71" spans="2:12" x14ac:dyDescent="0.25">
      <c r="B71" s="6"/>
      <c r="C71" s="6"/>
      <c r="D71" s="7"/>
      <c r="E71" s="7">
        <v>3238</v>
      </c>
      <c r="F71" s="7" t="s">
        <v>118</v>
      </c>
      <c r="G71" s="65">
        <v>3570.48</v>
      </c>
      <c r="H71" s="65">
        <v>0</v>
      </c>
      <c r="I71" s="65">
        <v>0</v>
      </c>
      <c r="J71" s="67">
        <v>4405.8100000000004</v>
      </c>
      <c r="K71" s="67">
        <f t="shared" si="2"/>
        <v>1.2339545383253794</v>
      </c>
      <c r="L71" s="67">
        <v>0</v>
      </c>
    </row>
    <row r="72" spans="2:12" x14ac:dyDescent="0.25">
      <c r="B72" s="6"/>
      <c r="C72" s="6"/>
      <c r="D72" s="7"/>
      <c r="E72" s="7">
        <v>3239</v>
      </c>
      <c r="F72" s="7" t="s">
        <v>119</v>
      </c>
      <c r="G72" s="65">
        <v>3118.46</v>
      </c>
      <c r="H72" s="65">
        <v>0</v>
      </c>
      <c r="I72" s="65">
        <v>0</v>
      </c>
      <c r="J72" s="67">
        <v>2852.41</v>
      </c>
      <c r="K72" s="67">
        <f t="shared" si="2"/>
        <v>0.91468545371754006</v>
      </c>
      <c r="L72" s="67">
        <v>0</v>
      </c>
    </row>
    <row r="73" spans="2:12" x14ac:dyDescent="0.25">
      <c r="B73" s="6"/>
      <c r="C73" s="6"/>
      <c r="D73" s="7">
        <v>324</v>
      </c>
      <c r="E73" s="7"/>
      <c r="F73" s="7" t="s">
        <v>120</v>
      </c>
      <c r="G73" s="65">
        <v>570.27</v>
      </c>
      <c r="H73" s="65">
        <v>800</v>
      </c>
      <c r="I73" s="65">
        <v>0</v>
      </c>
      <c r="J73" s="67">
        <v>488</v>
      </c>
      <c r="K73" s="67">
        <f t="shared" si="2"/>
        <v>0.85573500271801084</v>
      </c>
      <c r="L73" s="67">
        <f t="shared" si="3"/>
        <v>0.61</v>
      </c>
    </row>
    <row r="74" spans="2:12" x14ac:dyDescent="0.25">
      <c r="B74" s="6"/>
      <c r="C74" s="6"/>
      <c r="D74" s="7">
        <v>329</v>
      </c>
      <c r="E74" s="7"/>
      <c r="F74" s="7" t="s">
        <v>121</v>
      </c>
      <c r="G74" s="65">
        <v>2325.96</v>
      </c>
      <c r="H74" s="65">
        <v>5000</v>
      </c>
      <c r="I74" s="65">
        <v>0</v>
      </c>
      <c r="J74" s="67">
        <v>4624.6000000000004</v>
      </c>
      <c r="K74" s="67">
        <f t="shared" si="2"/>
        <v>1.9882543121979743</v>
      </c>
      <c r="L74" s="67">
        <f t="shared" si="3"/>
        <v>0.92492000000000008</v>
      </c>
    </row>
    <row r="75" spans="2:12" x14ac:dyDescent="0.25">
      <c r="B75" s="6"/>
      <c r="C75" s="6"/>
      <c r="D75" s="7"/>
      <c r="E75" s="7">
        <v>3292</v>
      </c>
      <c r="F75" s="7" t="s">
        <v>122</v>
      </c>
      <c r="G75" s="65">
        <v>154.76</v>
      </c>
      <c r="H75" s="65">
        <v>0</v>
      </c>
      <c r="I75" s="65">
        <v>0</v>
      </c>
      <c r="J75" s="67"/>
      <c r="K75" s="67">
        <f t="shared" si="2"/>
        <v>0</v>
      </c>
      <c r="L75" s="67">
        <v>0</v>
      </c>
    </row>
    <row r="76" spans="2:12" x14ac:dyDescent="0.25">
      <c r="B76" s="6"/>
      <c r="C76" s="6"/>
      <c r="D76" s="7"/>
      <c r="E76" s="7">
        <v>3294</v>
      </c>
      <c r="F76" s="7" t="s">
        <v>123</v>
      </c>
      <c r="G76" s="65">
        <v>108.09</v>
      </c>
      <c r="H76" s="65">
        <v>0</v>
      </c>
      <c r="I76" s="65">
        <v>0</v>
      </c>
      <c r="J76" s="67">
        <v>458.09</v>
      </c>
      <c r="K76" s="67">
        <f t="shared" si="2"/>
        <v>4.2380423720973264</v>
      </c>
      <c r="L76" s="67">
        <v>0</v>
      </c>
    </row>
    <row r="77" spans="2:12" x14ac:dyDescent="0.25">
      <c r="B77" s="6"/>
      <c r="C77" s="6"/>
      <c r="D77" s="7"/>
      <c r="E77" s="7">
        <v>3295</v>
      </c>
      <c r="F77" s="7" t="s">
        <v>124</v>
      </c>
      <c r="G77" s="65">
        <v>1386.86</v>
      </c>
      <c r="H77" s="65">
        <v>0</v>
      </c>
      <c r="I77" s="65">
        <v>0</v>
      </c>
      <c r="J77" s="67">
        <v>2713.43</v>
      </c>
      <c r="K77" s="67">
        <f t="shared" si="2"/>
        <v>1.956527695657817</v>
      </c>
      <c r="L77" s="67">
        <v>0</v>
      </c>
    </row>
    <row r="78" spans="2:12" x14ac:dyDescent="0.25">
      <c r="B78" s="6"/>
      <c r="C78" s="6"/>
      <c r="D78" s="7"/>
      <c r="E78" s="7">
        <v>3296</v>
      </c>
      <c r="F78" s="7" t="s">
        <v>125</v>
      </c>
      <c r="G78" s="65">
        <v>0</v>
      </c>
      <c r="H78" s="65">
        <v>0</v>
      </c>
      <c r="I78" s="65">
        <v>0</v>
      </c>
      <c r="J78" s="67">
        <v>0</v>
      </c>
      <c r="K78" s="67">
        <v>0</v>
      </c>
      <c r="L78" s="67">
        <v>0</v>
      </c>
    </row>
    <row r="79" spans="2:12" x14ac:dyDescent="0.25">
      <c r="B79" s="6"/>
      <c r="C79" s="6"/>
      <c r="D79" s="7"/>
      <c r="E79" s="7">
        <v>3299</v>
      </c>
      <c r="F79" s="7" t="s">
        <v>126</v>
      </c>
      <c r="G79" s="65">
        <v>676.25</v>
      </c>
      <c r="H79" s="65">
        <v>0</v>
      </c>
      <c r="I79" s="65">
        <v>0</v>
      </c>
      <c r="J79" s="67">
        <v>1453.08</v>
      </c>
      <c r="K79" s="67">
        <f t="shared" si="2"/>
        <v>2.1487319778188541</v>
      </c>
      <c r="L79" s="67">
        <v>0</v>
      </c>
    </row>
    <row r="80" spans="2:12" x14ac:dyDescent="0.25">
      <c r="B80" s="6"/>
      <c r="C80" s="6">
        <v>34</v>
      </c>
      <c r="D80" s="7"/>
      <c r="E80" s="7"/>
      <c r="F80" s="7" t="s">
        <v>127</v>
      </c>
      <c r="G80" s="59">
        <v>320.27999999999997</v>
      </c>
      <c r="H80" s="59">
        <v>600</v>
      </c>
      <c r="I80" s="65">
        <v>0</v>
      </c>
      <c r="J80" s="67">
        <v>281.39</v>
      </c>
      <c r="K80" s="67">
        <f t="shared" si="2"/>
        <v>0.878574996877732</v>
      </c>
      <c r="L80" s="67">
        <f t="shared" si="3"/>
        <v>0.46898333333333331</v>
      </c>
    </row>
    <row r="81" spans="2:12" x14ac:dyDescent="0.25">
      <c r="B81" s="6"/>
      <c r="C81" s="6"/>
      <c r="D81" s="7">
        <v>343</v>
      </c>
      <c r="E81" s="7"/>
      <c r="F81" s="7" t="s">
        <v>128</v>
      </c>
      <c r="G81" s="65">
        <v>320.27999999999997</v>
      </c>
      <c r="H81" s="65">
        <v>0</v>
      </c>
      <c r="I81" s="65">
        <v>0</v>
      </c>
      <c r="J81" s="67">
        <v>281.39</v>
      </c>
      <c r="K81" s="67">
        <f t="shared" si="2"/>
        <v>0.878574996877732</v>
      </c>
      <c r="L81" s="67">
        <v>0</v>
      </c>
    </row>
    <row r="82" spans="2:12" x14ac:dyDescent="0.25">
      <c r="B82" s="6"/>
      <c r="C82" s="6"/>
      <c r="D82" s="7"/>
      <c r="E82" s="7">
        <v>3431</v>
      </c>
      <c r="F82" s="7" t="s">
        <v>129</v>
      </c>
      <c r="G82" s="65">
        <v>320.27999999999997</v>
      </c>
      <c r="H82" s="65">
        <v>0</v>
      </c>
      <c r="I82" s="65">
        <v>0</v>
      </c>
      <c r="J82" s="67">
        <v>281.39</v>
      </c>
      <c r="K82" s="67">
        <f t="shared" si="2"/>
        <v>0.878574996877732</v>
      </c>
      <c r="L82" s="67">
        <v>0</v>
      </c>
    </row>
    <row r="83" spans="2:12" x14ac:dyDescent="0.25">
      <c r="B83" s="6"/>
      <c r="C83" s="6"/>
      <c r="D83" s="7"/>
      <c r="E83" s="7">
        <v>3433</v>
      </c>
      <c r="F83" s="7" t="s">
        <v>130</v>
      </c>
      <c r="G83" s="65">
        <v>0</v>
      </c>
      <c r="H83" s="65">
        <v>0</v>
      </c>
      <c r="I83" s="65">
        <v>0</v>
      </c>
      <c r="J83" s="67">
        <v>0</v>
      </c>
      <c r="K83" s="67">
        <v>0</v>
      </c>
      <c r="L83" s="67">
        <v>0</v>
      </c>
    </row>
    <row r="84" spans="2:12" x14ac:dyDescent="0.25">
      <c r="B84" s="6"/>
      <c r="C84" s="6">
        <v>37</v>
      </c>
      <c r="D84" s="7"/>
      <c r="E84" s="7"/>
      <c r="F84" s="7" t="s">
        <v>131</v>
      </c>
      <c r="G84" s="59">
        <v>0</v>
      </c>
      <c r="H84" s="59">
        <v>78480</v>
      </c>
      <c r="I84" s="65">
        <v>0</v>
      </c>
      <c r="J84" s="67">
        <v>0</v>
      </c>
      <c r="K84" s="67">
        <v>0</v>
      </c>
      <c r="L84" s="67">
        <f t="shared" si="3"/>
        <v>0</v>
      </c>
    </row>
    <row r="85" spans="2:12" x14ac:dyDescent="0.25">
      <c r="B85" s="6"/>
      <c r="C85" s="6"/>
      <c r="D85" s="7">
        <v>372</v>
      </c>
      <c r="E85" s="7"/>
      <c r="F85" s="7" t="s">
        <v>132</v>
      </c>
      <c r="G85" s="65">
        <v>0</v>
      </c>
      <c r="H85" s="65">
        <v>78480</v>
      </c>
      <c r="I85" s="65">
        <v>0</v>
      </c>
      <c r="J85" s="67">
        <v>0</v>
      </c>
      <c r="K85" s="67">
        <v>0</v>
      </c>
      <c r="L85" s="67">
        <f t="shared" si="3"/>
        <v>0</v>
      </c>
    </row>
    <row r="86" spans="2:12" x14ac:dyDescent="0.25">
      <c r="B86" s="6"/>
      <c r="C86" s="6"/>
      <c r="D86" s="7"/>
      <c r="E86" s="7">
        <v>3721</v>
      </c>
      <c r="F86" s="7" t="s">
        <v>133</v>
      </c>
      <c r="G86" s="65">
        <v>0</v>
      </c>
      <c r="H86" s="65">
        <v>0</v>
      </c>
      <c r="I86" s="65">
        <v>0</v>
      </c>
      <c r="J86" s="67">
        <v>0</v>
      </c>
      <c r="K86" s="67">
        <v>0</v>
      </c>
      <c r="L86" s="67">
        <v>0</v>
      </c>
    </row>
    <row r="87" spans="2:12" x14ac:dyDescent="0.25">
      <c r="B87" s="6"/>
      <c r="C87" s="6"/>
      <c r="D87" s="7"/>
      <c r="E87" s="7">
        <v>3722</v>
      </c>
      <c r="F87" s="7" t="s">
        <v>131</v>
      </c>
      <c r="G87" s="65">
        <v>0</v>
      </c>
      <c r="H87" s="65">
        <v>0</v>
      </c>
      <c r="I87" s="65">
        <v>0</v>
      </c>
      <c r="J87" s="67">
        <v>0</v>
      </c>
      <c r="K87" s="67">
        <v>0</v>
      </c>
      <c r="L87" s="67">
        <v>0</v>
      </c>
    </row>
    <row r="88" spans="2:12" x14ac:dyDescent="0.25">
      <c r="B88" s="6"/>
      <c r="C88" s="6">
        <v>38</v>
      </c>
      <c r="D88" s="7"/>
      <c r="E88" s="7"/>
      <c r="F88" s="7" t="s">
        <v>134</v>
      </c>
      <c r="G88" s="59">
        <v>1281.77</v>
      </c>
      <c r="H88" s="59">
        <v>1287</v>
      </c>
      <c r="I88" s="65">
        <v>0</v>
      </c>
      <c r="J88" s="80">
        <v>1285.67</v>
      </c>
      <c r="K88" s="67">
        <f t="shared" si="2"/>
        <v>1.0030426675612629</v>
      </c>
      <c r="L88" s="67">
        <f t="shared" si="3"/>
        <v>0.99896658896658908</v>
      </c>
    </row>
    <row r="89" spans="2:12" x14ac:dyDescent="0.25">
      <c r="B89" s="6"/>
      <c r="C89" s="6"/>
      <c r="D89" s="7">
        <v>38</v>
      </c>
      <c r="E89" s="7"/>
      <c r="F89" s="7" t="s">
        <v>134</v>
      </c>
      <c r="G89" s="65">
        <v>1281.77</v>
      </c>
      <c r="H89" s="65">
        <v>1287</v>
      </c>
      <c r="I89" s="65">
        <v>0</v>
      </c>
      <c r="J89" s="67">
        <v>1285.6669999999999</v>
      </c>
      <c r="K89" s="67">
        <f t="shared" si="2"/>
        <v>1.0030403270477541</v>
      </c>
      <c r="L89" s="67">
        <f t="shared" si="3"/>
        <v>0.99896425796425792</v>
      </c>
    </row>
    <row r="90" spans="2:12" x14ac:dyDescent="0.25">
      <c r="B90" s="6"/>
      <c r="C90" s="6"/>
      <c r="D90" s="7"/>
      <c r="E90" s="7">
        <v>381</v>
      </c>
      <c r="F90" s="7" t="s">
        <v>86</v>
      </c>
      <c r="G90" s="65">
        <v>1281.77</v>
      </c>
      <c r="H90" s="65">
        <v>1287</v>
      </c>
      <c r="I90" s="65">
        <v>0</v>
      </c>
      <c r="J90" s="67">
        <v>1285.7</v>
      </c>
      <c r="K90" s="67">
        <f t="shared" si="2"/>
        <v>1.0030660726963496</v>
      </c>
      <c r="L90" s="67">
        <f t="shared" si="3"/>
        <v>0.99898989898989898</v>
      </c>
    </row>
    <row r="91" spans="2:12" x14ac:dyDescent="0.25">
      <c r="B91" s="8">
        <v>4</v>
      </c>
      <c r="C91" s="9"/>
      <c r="D91" s="9"/>
      <c r="E91" s="9"/>
      <c r="F91" s="23" t="s">
        <v>6</v>
      </c>
      <c r="G91" s="59">
        <v>2188.5</v>
      </c>
      <c r="H91" s="59">
        <f>SUM(H93+H96+H99)</f>
        <v>15702</v>
      </c>
      <c r="I91" s="65">
        <v>0</v>
      </c>
      <c r="J91" s="80">
        <v>1080.8800000000001</v>
      </c>
      <c r="K91" s="67">
        <f t="shared" si="2"/>
        <v>0.49389079278044329</v>
      </c>
      <c r="L91" s="67">
        <f t="shared" si="3"/>
        <v>6.8837090816456503E-2</v>
      </c>
    </row>
    <row r="92" spans="2:12" x14ac:dyDescent="0.25">
      <c r="B92" s="10"/>
      <c r="C92" s="10">
        <v>42</v>
      </c>
      <c r="D92" s="10"/>
      <c r="E92" s="10"/>
      <c r="F92" s="24" t="s">
        <v>135</v>
      </c>
      <c r="G92" s="65"/>
      <c r="H92" s="65">
        <v>15702</v>
      </c>
      <c r="I92" s="66">
        <v>0</v>
      </c>
      <c r="J92" s="67"/>
      <c r="K92" s="67">
        <v>0</v>
      </c>
      <c r="L92" s="67">
        <f t="shared" si="3"/>
        <v>0</v>
      </c>
    </row>
    <row r="93" spans="2:12" x14ac:dyDescent="0.25">
      <c r="B93" s="10"/>
      <c r="C93" s="10"/>
      <c r="D93" s="6">
        <v>422</v>
      </c>
      <c r="E93" s="6"/>
      <c r="F93" s="6" t="s">
        <v>136</v>
      </c>
      <c r="G93" s="65">
        <v>921.25</v>
      </c>
      <c r="H93" s="65">
        <v>4682</v>
      </c>
      <c r="I93" s="66">
        <v>0</v>
      </c>
      <c r="J93" s="67">
        <v>1080.8800000000001</v>
      </c>
      <c r="K93" s="67">
        <f t="shared" si="2"/>
        <v>1.1732754409769337</v>
      </c>
      <c r="L93" s="67">
        <f t="shared" si="3"/>
        <v>0.23085860743272107</v>
      </c>
    </row>
    <row r="94" spans="2:12" x14ac:dyDescent="0.25">
      <c r="B94" s="10"/>
      <c r="C94" s="10"/>
      <c r="D94" s="10"/>
      <c r="E94" s="10">
        <v>4221</v>
      </c>
      <c r="F94" s="24" t="s">
        <v>137</v>
      </c>
      <c r="G94" s="65">
        <v>0</v>
      </c>
      <c r="H94" s="65">
        <v>0</v>
      </c>
      <c r="I94" s="66">
        <v>0</v>
      </c>
      <c r="J94" s="67">
        <v>829</v>
      </c>
      <c r="K94" s="67">
        <v>0</v>
      </c>
      <c r="L94" s="67">
        <v>0</v>
      </c>
    </row>
    <row r="95" spans="2:12" x14ac:dyDescent="0.25">
      <c r="B95" s="10"/>
      <c r="C95" s="10"/>
      <c r="D95" s="10"/>
      <c r="E95" s="10">
        <v>4227</v>
      </c>
      <c r="F95" s="24" t="s">
        <v>138</v>
      </c>
      <c r="G95" s="65">
        <v>921.25</v>
      </c>
      <c r="H95" s="65">
        <v>0</v>
      </c>
      <c r="I95" s="66">
        <v>0</v>
      </c>
      <c r="J95" s="67">
        <v>251.88</v>
      </c>
      <c r="K95" s="67">
        <f t="shared" si="2"/>
        <v>0.27341112618724561</v>
      </c>
      <c r="L95" s="67">
        <v>0</v>
      </c>
    </row>
    <row r="96" spans="2:12" x14ac:dyDescent="0.25">
      <c r="B96" s="10"/>
      <c r="C96" s="10"/>
      <c r="D96" s="10">
        <v>424</v>
      </c>
      <c r="E96" s="10"/>
      <c r="F96" s="24" t="s">
        <v>139</v>
      </c>
      <c r="G96" s="65">
        <v>17.25</v>
      </c>
      <c r="H96" s="65">
        <v>11020</v>
      </c>
      <c r="I96" s="66">
        <v>0</v>
      </c>
      <c r="J96" s="67">
        <v>0</v>
      </c>
      <c r="K96" s="67">
        <f t="shared" si="2"/>
        <v>0</v>
      </c>
      <c r="L96" s="67">
        <f t="shared" si="3"/>
        <v>0</v>
      </c>
    </row>
    <row r="97" spans="2:12" x14ac:dyDescent="0.25">
      <c r="B97" s="10"/>
      <c r="C97" s="10"/>
      <c r="D97" s="10"/>
      <c r="E97" s="10">
        <v>4241</v>
      </c>
      <c r="F97" s="24" t="s">
        <v>139</v>
      </c>
      <c r="G97" s="65">
        <v>17.25</v>
      </c>
      <c r="H97" s="65">
        <v>0</v>
      </c>
      <c r="I97" s="66">
        <v>0</v>
      </c>
      <c r="J97" s="67">
        <v>0</v>
      </c>
      <c r="K97" s="67">
        <f t="shared" si="2"/>
        <v>0</v>
      </c>
      <c r="L97" s="67">
        <v>0</v>
      </c>
    </row>
    <row r="98" spans="2:12" x14ac:dyDescent="0.25">
      <c r="B98" s="10"/>
      <c r="C98" s="10">
        <v>45</v>
      </c>
      <c r="D98" s="10"/>
      <c r="E98" s="10"/>
      <c r="F98" s="24" t="s">
        <v>140</v>
      </c>
      <c r="G98" s="65">
        <v>1250</v>
      </c>
      <c r="H98" s="65">
        <v>0</v>
      </c>
      <c r="I98" s="66">
        <v>0</v>
      </c>
      <c r="J98" s="67">
        <v>0</v>
      </c>
      <c r="K98" s="67">
        <f t="shared" si="2"/>
        <v>0</v>
      </c>
      <c r="L98" s="67">
        <v>0</v>
      </c>
    </row>
    <row r="99" spans="2:12" x14ac:dyDescent="0.25">
      <c r="B99" s="10"/>
      <c r="C99" s="10"/>
      <c r="D99" s="10">
        <v>451</v>
      </c>
      <c r="E99" s="10"/>
      <c r="F99" s="24" t="s">
        <v>141</v>
      </c>
      <c r="G99" s="65">
        <v>1250</v>
      </c>
      <c r="H99" s="65">
        <v>0</v>
      </c>
      <c r="I99" s="66">
        <v>0</v>
      </c>
      <c r="J99" s="67">
        <v>0</v>
      </c>
      <c r="K99" s="67">
        <f t="shared" si="2"/>
        <v>0</v>
      </c>
      <c r="L99" s="67">
        <v>0</v>
      </c>
    </row>
    <row r="100" spans="2:12" x14ac:dyDescent="0.25">
      <c r="B100" s="10"/>
      <c r="C100" s="10"/>
      <c r="D100" s="10"/>
      <c r="E100" s="10">
        <v>4511</v>
      </c>
      <c r="F100" s="24" t="s">
        <v>141</v>
      </c>
      <c r="G100" s="65">
        <v>1250</v>
      </c>
      <c r="H100" s="65">
        <v>0</v>
      </c>
      <c r="I100" s="66">
        <v>0</v>
      </c>
      <c r="J100" s="67">
        <v>0</v>
      </c>
      <c r="K100" s="67">
        <f t="shared" si="2"/>
        <v>0</v>
      </c>
      <c r="L100" s="67">
        <v>0</v>
      </c>
    </row>
    <row r="102" spans="2:12" x14ac:dyDescent="0.25">
      <c r="I102" s="57"/>
    </row>
    <row r="103" spans="2:12" x14ac:dyDescent="0.25">
      <c r="I103" s="57"/>
    </row>
    <row r="104" spans="2:12" x14ac:dyDescent="0.25">
      <c r="I104" s="57"/>
    </row>
  </sheetData>
  <mergeCells count="7">
    <mergeCell ref="B8:F8"/>
    <mergeCell ref="B9:F9"/>
    <mergeCell ref="B40:F40"/>
    <mergeCell ref="B41:F41"/>
    <mergeCell ref="B2:L2"/>
    <mergeCell ref="B4:L4"/>
    <mergeCell ref="B6:L6"/>
  </mergeCells>
  <pageMargins left="0.7" right="0.7" top="0.75" bottom="0.75" header="0.3" footer="0.3"/>
  <pageSetup paperSize="9" scale="4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105"/>
  <sheetViews>
    <sheetView topLeftCell="A85" workbookViewId="0">
      <selection activeCell="C30" sqref="C30:E31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6"/>
      <c r="C1" s="16"/>
      <c r="D1" s="16"/>
      <c r="E1" s="16"/>
      <c r="F1" s="3"/>
      <c r="G1" s="3"/>
      <c r="H1" s="3"/>
    </row>
    <row r="2" spans="2:8" ht="15.75" customHeight="1" x14ac:dyDescent="0.25">
      <c r="B2" s="168" t="s">
        <v>40</v>
      </c>
      <c r="C2" s="168"/>
      <c r="D2" s="168"/>
      <c r="E2" s="168"/>
      <c r="F2" s="168"/>
      <c r="G2" s="168"/>
      <c r="H2" s="168"/>
    </row>
    <row r="3" spans="2:8" ht="18" x14ac:dyDescent="0.25">
      <c r="B3" s="16"/>
      <c r="C3" s="16"/>
      <c r="D3" s="16"/>
      <c r="E3" s="16"/>
      <c r="F3" s="3"/>
      <c r="G3" s="3"/>
      <c r="H3" s="3"/>
    </row>
    <row r="4" spans="2:8" ht="25.5" x14ac:dyDescent="0.25">
      <c r="B4" s="39" t="s">
        <v>161</v>
      </c>
      <c r="C4" s="39" t="s">
        <v>339</v>
      </c>
      <c r="D4" s="39" t="s">
        <v>338</v>
      </c>
      <c r="E4" s="39" t="s">
        <v>336</v>
      </c>
      <c r="F4" s="90" t="s">
        <v>17</v>
      </c>
      <c r="G4" s="90" t="s">
        <v>50</v>
      </c>
    </row>
    <row r="5" spans="2:8" x14ac:dyDescent="0.25">
      <c r="B5" s="39">
        <v>1</v>
      </c>
      <c r="C5" s="39">
        <v>2</v>
      </c>
      <c r="D5" s="39">
        <v>3</v>
      </c>
      <c r="E5" s="39">
        <v>4</v>
      </c>
      <c r="F5" s="90" t="s">
        <v>206</v>
      </c>
      <c r="G5" s="90" t="s">
        <v>207</v>
      </c>
    </row>
    <row r="6" spans="2:8" x14ac:dyDescent="0.25">
      <c r="B6" s="5" t="s">
        <v>39</v>
      </c>
      <c r="C6" s="186">
        <f>SUM(C8+C10+C16+C21+C23+C24+C25+C28)</f>
        <v>1010941.3600000001</v>
      </c>
      <c r="D6" s="91">
        <f>SUM(D8+D10+D16+D21+D23+D24+D25+D28)</f>
        <v>2619358</v>
      </c>
      <c r="E6" s="121">
        <f>SUM(E7+E9+E14+E16+E21+E23+E24+E25+E29)</f>
        <v>1200083.9100000001</v>
      </c>
      <c r="F6" s="93">
        <f>E6/C6</f>
        <v>1.187095471096365</v>
      </c>
      <c r="G6" s="93">
        <f>E6/D6</f>
        <v>0.45815956047245171</v>
      </c>
    </row>
    <row r="7" spans="2:8" x14ac:dyDescent="0.25">
      <c r="B7" s="5" t="s">
        <v>208</v>
      </c>
      <c r="C7" s="91">
        <v>9233.7000000000007</v>
      </c>
      <c r="D7" s="91">
        <v>122245</v>
      </c>
      <c r="E7" s="121">
        <v>18312.04</v>
      </c>
      <c r="F7" s="93">
        <f>E7/C7</f>
        <v>1.9831746753739021</v>
      </c>
      <c r="G7" s="93">
        <f>4/3</f>
        <v>1.3333333333333333</v>
      </c>
    </row>
    <row r="8" spans="2:8" x14ac:dyDescent="0.25">
      <c r="B8" s="94" t="s">
        <v>209</v>
      </c>
      <c r="C8" s="91">
        <v>9233.7000000000007</v>
      </c>
      <c r="D8" s="91">
        <v>122245</v>
      </c>
      <c r="E8" s="92">
        <v>18312.04</v>
      </c>
      <c r="F8" s="93">
        <v>1.98</v>
      </c>
      <c r="G8" s="93">
        <f>E8/D8</f>
        <v>0.14979786494335148</v>
      </c>
    </row>
    <row r="9" spans="2:8" x14ac:dyDescent="0.25">
      <c r="B9" s="5" t="s">
        <v>210</v>
      </c>
      <c r="C9" s="91">
        <v>825.83</v>
      </c>
      <c r="D9" s="91">
        <v>1000</v>
      </c>
      <c r="E9" s="91">
        <v>726.05</v>
      </c>
      <c r="F9" s="93">
        <f>E9/C9</f>
        <v>0.87917610161897719</v>
      </c>
      <c r="G9" s="93">
        <f>E9/D9</f>
        <v>0.72604999999999997</v>
      </c>
    </row>
    <row r="10" spans="2:8" x14ac:dyDescent="0.25">
      <c r="B10" s="95" t="s">
        <v>211</v>
      </c>
      <c r="C10" s="91">
        <f>SUM(C11:C13)</f>
        <v>825.83</v>
      </c>
      <c r="D10" s="91">
        <f>SUM(D11:D13)</f>
        <v>1000</v>
      </c>
      <c r="E10" s="121">
        <f>SUM(E11:E13)</f>
        <v>726.05</v>
      </c>
      <c r="F10" s="93">
        <f>E10/C10</f>
        <v>0.87917610161897719</v>
      </c>
      <c r="G10" s="93">
        <f>E10/D10</f>
        <v>0.72604999999999997</v>
      </c>
    </row>
    <row r="11" spans="2:8" x14ac:dyDescent="0.25">
      <c r="B11" s="96" t="s">
        <v>212</v>
      </c>
      <c r="C11" s="97">
        <v>0</v>
      </c>
      <c r="D11" s="97">
        <v>0</v>
      </c>
      <c r="E11" s="98">
        <v>0.05</v>
      </c>
      <c r="F11" s="93">
        <v>0</v>
      </c>
      <c r="G11" s="93">
        <v>0</v>
      </c>
    </row>
    <row r="12" spans="2:8" x14ac:dyDescent="0.25">
      <c r="B12" s="96" t="s">
        <v>213</v>
      </c>
      <c r="C12" s="97">
        <v>0</v>
      </c>
      <c r="D12" s="97">
        <v>0</v>
      </c>
      <c r="E12" s="98">
        <v>200</v>
      </c>
      <c r="F12" s="93">
        <v>0</v>
      </c>
      <c r="G12" s="93">
        <v>0</v>
      </c>
    </row>
    <row r="13" spans="2:8" ht="25.5" x14ac:dyDescent="0.25">
      <c r="B13" s="96" t="s">
        <v>214</v>
      </c>
      <c r="C13" s="97">
        <v>825.83</v>
      </c>
      <c r="D13" s="97">
        <v>1000</v>
      </c>
      <c r="E13" s="98">
        <v>526</v>
      </c>
      <c r="F13" s="93">
        <f>E13/C13</f>
        <v>0.63693496240146275</v>
      </c>
      <c r="G13" s="93">
        <f>E13/D13</f>
        <v>0.52600000000000002</v>
      </c>
    </row>
    <row r="14" spans="2:8" ht="25.5" x14ac:dyDescent="0.25">
      <c r="B14" s="99" t="s">
        <v>215</v>
      </c>
      <c r="C14" s="91">
        <v>0</v>
      </c>
      <c r="D14" s="91">
        <v>0</v>
      </c>
      <c r="E14" s="121">
        <v>0</v>
      </c>
      <c r="F14" s="93">
        <v>0</v>
      </c>
      <c r="G14" s="93">
        <v>0</v>
      </c>
    </row>
    <row r="15" spans="2:8" x14ac:dyDescent="0.25">
      <c r="B15" s="31" t="s">
        <v>216</v>
      </c>
      <c r="C15" s="123">
        <v>0</v>
      </c>
      <c r="D15" s="97">
        <v>0</v>
      </c>
      <c r="E15" s="98">
        <v>0</v>
      </c>
      <c r="F15" s="93">
        <v>0</v>
      </c>
      <c r="G15" s="93">
        <v>0</v>
      </c>
    </row>
    <row r="16" spans="2:8" x14ac:dyDescent="0.25">
      <c r="B16" s="5" t="s">
        <v>217</v>
      </c>
      <c r="C16" s="91">
        <v>1587.33</v>
      </c>
      <c r="D16" s="91">
        <v>1500</v>
      </c>
      <c r="E16" s="92">
        <f>SUM(E18:E20)</f>
        <v>2005.75</v>
      </c>
      <c r="F16" s="93">
        <f>E16/C16</f>
        <v>1.2635998815621201</v>
      </c>
      <c r="G16" s="93">
        <f>E16/D16</f>
        <v>1.3371666666666666</v>
      </c>
    </row>
    <row r="17" spans="2:7" ht="25.5" x14ac:dyDescent="0.25">
      <c r="B17" s="71" t="s">
        <v>218</v>
      </c>
      <c r="C17" s="91">
        <v>1587.33</v>
      </c>
      <c r="D17" s="91">
        <v>1500</v>
      </c>
      <c r="E17" s="121">
        <f>SUM(E18:E20)</f>
        <v>2005.75</v>
      </c>
      <c r="F17" s="93">
        <f>E17/C17</f>
        <v>1.2635998815621201</v>
      </c>
      <c r="G17" s="93">
        <v>1.34</v>
      </c>
    </row>
    <row r="18" spans="2:7" ht="25.5" x14ac:dyDescent="0.25">
      <c r="B18" s="96" t="s">
        <v>219</v>
      </c>
      <c r="C18" s="97">
        <v>0</v>
      </c>
      <c r="D18" s="97">
        <v>0</v>
      </c>
      <c r="E18" s="98">
        <v>0</v>
      </c>
      <c r="F18" s="93">
        <v>0</v>
      </c>
      <c r="G18" s="93">
        <v>0</v>
      </c>
    </row>
    <row r="19" spans="2:7" ht="25.5" x14ac:dyDescent="0.25">
      <c r="B19" s="96" t="s">
        <v>220</v>
      </c>
      <c r="C19" s="97">
        <v>0</v>
      </c>
      <c r="D19" s="97">
        <v>0</v>
      </c>
      <c r="E19" s="98">
        <v>0</v>
      </c>
      <c r="F19" s="93">
        <v>0</v>
      </c>
      <c r="G19" s="93">
        <v>0</v>
      </c>
    </row>
    <row r="20" spans="2:7" x14ac:dyDescent="0.25">
      <c r="B20" s="96" t="s">
        <v>221</v>
      </c>
      <c r="C20" s="97">
        <v>1587.33</v>
      </c>
      <c r="D20" s="97">
        <v>1500</v>
      </c>
      <c r="E20" s="98">
        <v>2005.75</v>
      </c>
      <c r="F20" s="93">
        <f>E20/C20</f>
        <v>1.2635998815621201</v>
      </c>
      <c r="G20" s="93">
        <f>E20/D20</f>
        <v>1.3371666666666666</v>
      </c>
    </row>
    <row r="21" spans="2:7" x14ac:dyDescent="0.25">
      <c r="B21" s="99" t="s">
        <v>222</v>
      </c>
      <c r="C21" s="91">
        <v>66283.81</v>
      </c>
      <c r="D21" s="91">
        <v>126660</v>
      </c>
      <c r="E21" s="92">
        <v>72001.83</v>
      </c>
      <c r="F21" s="93">
        <f>E21/C21</f>
        <v>1.0862657110386382</v>
      </c>
      <c r="G21" s="93">
        <f>E21/D21</f>
        <v>0.5684654192325912</v>
      </c>
    </row>
    <row r="22" spans="2:7" ht="38.25" x14ac:dyDescent="0.25">
      <c r="B22" s="100" t="s">
        <v>223</v>
      </c>
      <c r="C22" s="97">
        <v>66283.81</v>
      </c>
      <c r="D22" s="97">
        <v>126660</v>
      </c>
      <c r="E22" s="98">
        <v>72001.83</v>
      </c>
      <c r="F22" s="93">
        <f>E22/C22</f>
        <v>1.0862657110386382</v>
      </c>
      <c r="G22" s="93">
        <f>E22/D22</f>
        <v>0.5684654192325912</v>
      </c>
    </row>
    <row r="23" spans="2:7" ht="15.75" customHeight="1" x14ac:dyDescent="0.25">
      <c r="B23" s="5" t="s">
        <v>224</v>
      </c>
      <c r="C23" s="91">
        <v>447.12</v>
      </c>
      <c r="D23" s="91">
        <v>502</v>
      </c>
      <c r="E23" s="92">
        <v>0</v>
      </c>
      <c r="F23" s="93">
        <v>0</v>
      </c>
      <c r="G23" s="93">
        <v>0</v>
      </c>
    </row>
    <row r="24" spans="2:7" x14ac:dyDescent="0.25">
      <c r="B24" s="5" t="s">
        <v>225</v>
      </c>
      <c r="C24" s="91">
        <v>24006.86</v>
      </c>
      <c r="D24" s="91">
        <v>39213</v>
      </c>
      <c r="E24" s="92">
        <v>24085.7</v>
      </c>
      <c r="F24" s="93">
        <f t="shared" ref="F24:F31" si="0">E24/C24</f>
        <v>1.00328406130581</v>
      </c>
      <c r="G24" s="93">
        <f>E24/D24</f>
        <v>0.6142274245785837</v>
      </c>
    </row>
    <row r="25" spans="2:7" ht="25.5" x14ac:dyDescent="0.25">
      <c r="B25" s="99" t="s">
        <v>226</v>
      </c>
      <c r="C25" s="91">
        <f>SUM(C26:C27)</f>
        <v>908413.7300000001</v>
      </c>
      <c r="D25" s="91">
        <f>SUM(D26:D27)</f>
        <v>2326818</v>
      </c>
      <c r="E25" s="92">
        <f>SUM(E26:E27)</f>
        <v>1082802.54</v>
      </c>
      <c r="F25" s="93">
        <f t="shared" si="0"/>
        <v>1.191970689390615</v>
      </c>
      <c r="G25" s="93">
        <f>E25/D25</f>
        <v>0.46535764292695003</v>
      </c>
    </row>
    <row r="26" spans="2:7" ht="25.5" x14ac:dyDescent="0.25">
      <c r="B26" s="31" t="s">
        <v>220</v>
      </c>
      <c r="C26" s="97">
        <v>884662.3</v>
      </c>
      <c r="D26" s="97">
        <v>2317551</v>
      </c>
      <c r="E26" s="98">
        <v>1073535.55</v>
      </c>
      <c r="F26" s="93">
        <f t="shared" si="0"/>
        <v>1.2134975685072145</v>
      </c>
      <c r="G26" s="93">
        <f>E26/D26</f>
        <v>0.46321981695332703</v>
      </c>
    </row>
    <row r="27" spans="2:7" x14ac:dyDescent="0.25">
      <c r="B27" s="31" t="s">
        <v>227</v>
      </c>
      <c r="C27" s="97">
        <v>23751.43</v>
      </c>
      <c r="D27" s="97">
        <v>9267</v>
      </c>
      <c r="E27" s="98">
        <v>9266.99</v>
      </c>
      <c r="F27" s="93">
        <f t="shared" si="0"/>
        <v>0.39016556055782747</v>
      </c>
      <c r="G27" s="93">
        <f>E27/D27</f>
        <v>0.99999892090212583</v>
      </c>
    </row>
    <row r="28" spans="2:7" ht="25.5" x14ac:dyDescent="0.25">
      <c r="B28" s="99" t="s">
        <v>228</v>
      </c>
      <c r="C28" s="91">
        <v>142.97999999999999</v>
      </c>
      <c r="D28" s="91">
        <v>1420</v>
      </c>
      <c r="E28" s="92">
        <v>150</v>
      </c>
      <c r="F28" s="93">
        <f t="shared" si="0"/>
        <v>1.0490977759127151</v>
      </c>
      <c r="G28" s="93">
        <f>E28/D28</f>
        <v>0.10563380281690141</v>
      </c>
    </row>
    <row r="29" spans="2:7" ht="25.5" x14ac:dyDescent="0.25">
      <c r="B29" s="31" t="s">
        <v>229</v>
      </c>
      <c r="C29" s="97">
        <v>142.97999999999999</v>
      </c>
      <c r="D29" s="97">
        <v>1420</v>
      </c>
      <c r="E29" s="98">
        <v>150</v>
      </c>
      <c r="F29" s="93">
        <f t="shared" si="0"/>
        <v>1.0490977759127151</v>
      </c>
      <c r="G29" s="93">
        <v>0.11</v>
      </c>
    </row>
    <row r="30" spans="2:7" x14ac:dyDescent="0.25">
      <c r="B30" s="5" t="s">
        <v>38</v>
      </c>
      <c r="C30" s="59">
        <f>SUM(C32+C44+C46+C59+C67+C97)</f>
        <v>986112.73999999987</v>
      </c>
      <c r="D30" s="91">
        <f>SUM(D33+D44+D46+D58+D67+D80+D87+D92+D97)</f>
        <v>2619358</v>
      </c>
      <c r="E30" s="121">
        <f>SUM(E32+E44+E46+E58+E67+E80+E88+E92+E97+E102)</f>
        <v>1203329.8399999999</v>
      </c>
      <c r="F30" s="93">
        <f t="shared" si="0"/>
        <v>1.2202761319157078</v>
      </c>
      <c r="G30" s="93">
        <f>E30/D30</f>
        <v>0.4593987687059195</v>
      </c>
    </row>
    <row r="31" spans="2:7" x14ac:dyDescent="0.25">
      <c r="B31" s="5" t="s">
        <v>208</v>
      </c>
      <c r="C31" s="91">
        <v>9233.7000000000007</v>
      </c>
      <c r="D31" s="91">
        <v>122245</v>
      </c>
      <c r="E31" s="121">
        <v>18312.04</v>
      </c>
      <c r="F31" s="93">
        <f t="shared" si="0"/>
        <v>1.9831746753739021</v>
      </c>
      <c r="G31" s="93">
        <f>E31/D31</f>
        <v>0.14979786494335148</v>
      </c>
    </row>
    <row r="32" spans="2:7" x14ac:dyDescent="0.25">
      <c r="B32" s="101" t="s">
        <v>230</v>
      </c>
      <c r="C32" s="91">
        <v>9233.7000000000007</v>
      </c>
      <c r="D32" s="91">
        <v>122245</v>
      </c>
      <c r="E32" s="92">
        <v>18312.04</v>
      </c>
      <c r="F32" s="93">
        <v>1.98</v>
      </c>
      <c r="G32" s="93">
        <v>0.15</v>
      </c>
    </row>
    <row r="33" spans="2:7" x14ac:dyDescent="0.25">
      <c r="B33" s="101" t="s">
        <v>209</v>
      </c>
      <c r="C33" s="91">
        <f>SUM(C34:C43)</f>
        <v>9233.7000000000007</v>
      </c>
      <c r="D33" s="91">
        <f>SUM(D34:D43)</f>
        <v>122245</v>
      </c>
      <c r="E33" s="92">
        <f>SUM(E34:E43)</f>
        <v>18312.039999999997</v>
      </c>
      <c r="F33" s="93">
        <v>1.98</v>
      </c>
      <c r="G33" s="93">
        <v>0.15</v>
      </c>
    </row>
    <row r="34" spans="2:7" x14ac:dyDescent="0.25">
      <c r="B34" s="102" t="s">
        <v>231</v>
      </c>
      <c r="C34" s="97">
        <v>5735.63</v>
      </c>
      <c r="D34" s="97">
        <v>22816</v>
      </c>
      <c r="E34" s="98">
        <v>13673.84</v>
      </c>
      <c r="F34" s="93">
        <f>E34/C34</f>
        <v>2.3840171001267514</v>
      </c>
      <c r="G34" s="93">
        <f>E34/D34</f>
        <v>0.59930925666199164</v>
      </c>
    </row>
    <row r="35" spans="2:7" x14ac:dyDescent="0.25">
      <c r="B35" s="102" t="s">
        <v>232</v>
      </c>
      <c r="C35" s="97">
        <v>490.14</v>
      </c>
      <c r="D35" s="97">
        <v>2716</v>
      </c>
      <c r="E35" s="98">
        <v>1517.97</v>
      </c>
      <c r="F35" s="93">
        <f>E35/C35</f>
        <v>3.0970130982984454</v>
      </c>
      <c r="G35" s="93">
        <f>E35/D35</f>
        <v>0.55889911634756995</v>
      </c>
    </row>
    <row r="36" spans="2:7" x14ac:dyDescent="0.25">
      <c r="B36" s="102" t="s">
        <v>233</v>
      </c>
      <c r="C36" s="97">
        <v>946.41</v>
      </c>
      <c r="D36" s="97">
        <v>3765</v>
      </c>
      <c r="E36" s="98">
        <v>2256.1999999999998</v>
      </c>
      <c r="F36" s="93">
        <f>E36/C36</f>
        <v>2.3839562134804155</v>
      </c>
      <c r="G36" s="93">
        <f>E36/D36</f>
        <v>0.59925630810092956</v>
      </c>
    </row>
    <row r="37" spans="2:7" x14ac:dyDescent="0.25">
      <c r="B37" s="102" t="s">
        <v>234</v>
      </c>
      <c r="C37" s="97">
        <v>595.63</v>
      </c>
      <c r="D37" s="97">
        <v>1839</v>
      </c>
      <c r="E37" s="98">
        <v>864.03</v>
      </c>
      <c r="F37" s="93">
        <f>E37/C37</f>
        <v>1.4506153148766852</v>
      </c>
      <c r="G37" s="93">
        <f>E37/D37</f>
        <v>0.46983686786296897</v>
      </c>
    </row>
    <row r="38" spans="2:7" x14ac:dyDescent="0.25">
      <c r="B38" s="102" t="s">
        <v>235</v>
      </c>
      <c r="C38" s="97">
        <v>313.74</v>
      </c>
      <c r="D38" s="97">
        <v>3349</v>
      </c>
      <c r="E38" s="98">
        <v>0</v>
      </c>
      <c r="F38" s="93">
        <v>0</v>
      </c>
      <c r="G38" s="93">
        <v>0</v>
      </c>
    </row>
    <row r="39" spans="2:7" x14ac:dyDescent="0.25">
      <c r="B39" s="102" t="s">
        <v>236</v>
      </c>
      <c r="C39" s="97">
        <v>581.88</v>
      </c>
      <c r="D39" s="97">
        <v>41880</v>
      </c>
      <c r="E39" s="98">
        <v>0</v>
      </c>
      <c r="F39" s="93">
        <v>0</v>
      </c>
      <c r="G39" s="93">
        <v>0</v>
      </c>
    </row>
    <row r="40" spans="2:7" x14ac:dyDescent="0.25">
      <c r="B40" s="102" t="s">
        <v>238</v>
      </c>
      <c r="C40" s="97">
        <v>570.27</v>
      </c>
      <c r="D40" s="97">
        <v>600</v>
      </c>
      <c r="E40" s="98">
        <v>0</v>
      </c>
      <c r="F40" s="93">
        <v>0</v>
      </c>
      <c r="G40" s="93">
        <v>0</v>
      </c>
    </row>
    <row r="41" spans="2:7" x14ac:dyDescent="0.25">
      <c r="B41" s="102" t="s">
        <v>237</v>
      </c>
      <c r="C41" s="97">
        <v>0</v>
      </c>
      <c r="D41" s="97">
        <v>0</v>
      </c>
      <c r="E41" s="98">
        <v>0</v>
      </c>
      <c r="F41" s="93">
        <v>0</v>
      </c>
      <c r="G41" s="93">
        <v>0</v>
      </c>
    </row>
    <row r="42" spans="2:7" x14ac:dyDescent="0.25">
      <c r="B42" s="102" t="s">
        <v>239</v>
      </c>
      <c r="C42" s="97">
        <v>0</v>
      </c>
      <c r="D42" s="97">
        <v>45280</v>
      </c>
      <c r="E42" s="98">
        <v>0</v>
      </c>
      <c r="F42" s="93">
        <v>0</v>
      </c>
      <c r="G42" s="93">
        <v>0</v>
      </c>
    </row>
    <row r="43" spans="2:7" x14ac:dyDescent="0.25">
      <c r="B43" s="102" t="s">
        <v>240</v>
      </c>
      <c r="C43" s="97">
        <v>0</v>
      </c>
      <c r="D43" s="97">
        <v>0</v>
      </c>
      <c r="E43" s="98">
        <v>0</v>
      </c>
      <c r="F43" s="93">
        <v>0</v>
      </c>
      <c r="G43" s="93">
        <v>0</v>
      </c>
    </row>
    <row r="44" spans="2:7" x14ac:dyDescent="0.25">
      <c r="B44" s="95" t="s">
        <v>224</v>
      </c>
      <c r="C44" s="91">
        <v>447.12</v>
      </c>
      <c r="D44" s="91">
        <v>502</v>
      </c>
      <c r="E44" s="92">
        <v>0</v>
      </c>
      <c r="F44" s="93">
        <v>0</v>
      </c>
      <c r="G44" s="93">
        <v>0</v>
      </c>
    </row>
    <row r="45" spans="2:7" x14ac:dyDescent="0.25">
      <c r="B45" s="34" t="s">
        <v>235</v>
      </c>
      <c r="C45" s="91">
        <v>447.12</v>
      </c>
      <c r="D45" s="97">
        <v>502</v>
      </c>
      <c r="E45" s="103">
        <v>0</v>
      </c>
      <c r="F45" s="93">
        <v>0</v>
      </c>
      <c r="G45" s="93">
        <v>0</v>
      </c>
    </row>
    <row r="46" spans="2:7" x14ac:dyDescent="0.25">
      <c r="B46" s="95" t="s">
        <v>241</v>
      </c>
      <c r="C46" s="91">
        <v>24006.86</v>
      </c>
      <c r="D46" s="91">
        <f>SUM(D47+D53)</f>
        <v>39213</v>
      </c>
      <c r="E46" s="92">
        <v>24085.7</v>
      </c>
      <c r="F46" s="93">
        <f>E46/C46</f>
        <v>1.00328406130581</v>
      </c>
      <c r="G46" s="93">
        <f t="shared" ref="G46:G52" si="1">E46/D46</f>
        <v>0.6142274245785837</v>
      </c>
    </row>
    <row r="47" spans="2:7" x14ac:dyDescent="0.25">
      <c r="B47" s="95" t="s">
        <v>242</v>
      </c>
      <c r="C47" s="91">
        <f>SUM(C48:C52)</f>
        <v>24006.859999999997</v>
      </c>
      <c r="D47" s="91">
        <f>SUM(D48:D52)</f>
        <v>15202</v>
      </c>
      <c r="E47" s="92">
        <f>SUM(E48:E52)</f>
        <v>24085.699999999997</v>
      </c>
      <c r="F47" s="93">
        <v>1</v>
      </c>
      <c r="G47" s="93">
        <f t="shared" si="1"/>
        <v>1.5843770556505721</v>
      </c>
    </row>
    <row r="48" spans="2:7" x14ac:dyDescent="0.25">
      <c r="B48" s="32" t="s">
        <v>231</v>
      </c>
      <c r="C48" s="97">
        <v>15327.97</v>
      </c>
      <c r="D48" s="97">
        <v>7772</v>
      </c>
      <c r="E48" s="98">
        <v>15525.03</v>
      </c>
      <c r="F48" s="93">
        <f>E48/C48</f>
        <v>1.0128562360182074</v>
      </c>
      <c r="G48" s="93">
        <f t="shared" si="1"/>
        <v>1.9975591868244982</v>
      </c>
    </row>
    <row r="49" spans="2:7" x14ac:dyDescent="0.25">
      <c r="B49" s="32" t="s">
        <v>232</v>
      </c>
      <c r="C49" s="97">
        <v>1309.8599999999999</v>
      </c>
      <c r="D49" s="97">
        <v>1648</v>
      </c>
      <c r="E49" s="98">
        <v>1723.47</v>
      </c>
      <c r="F49" s="93">
        <f>E49/C49</f>
        <v>1.3157665704731805</v>
      </c>
      <c r="G49" s="93">
        <f t="shared" si="1"/>
        <v>1.0457949029126214</v>
      </c>
    </row>
    <row r="50" spans="2:7" x14ac:dyDescent="0.25">
      <c r="B50" s="32" t="s">
        <v>233</v>
      </c>
      <c r="C50" s="97">
        <v>2529.14</v>
      </c>
      <c r="D50" s="97">
        <v>1282</v>
      </c>
      <c r="E50" s="98">
        <v>2561.61</v>
      </c>
      <c r="F50" s="93">
        <f>E50/C50</f>
        <v>1.0128383561210532</v>
      </c>
      <c r="G50" s="93">
        <f t="shared" si="1"/>
        <v>1.9981357254290173</v>
      </c>
    </row>
    <row r="51" spans="2:7" x14ac:dyDescent="0.25">
      <c r="B51" s="32" t="s">
        <v>243</v>
      </c>
      <c r="C51" s="97">
        <v>1591.73</v>
      </c>
      <c r="D51" s="97">
        <v>638</v>
      </c>
      <c r="E51" s="98">
        <v>981.01</v>
      </c>
      <c r="F51" s="93">
        <f>E51/C51</f>
        <v>0.6163168376546273</v>
      </c>
      <c r="G51" s="93">
        <f t="shared" si="1"/>
        <v>1.5376332288401253</v>
      </c>
    </row>
    <row r="52" spans="2:7" x14ac:dyDescent="0.25">
      <c r="B52" s="32" t="s">
        <v>235</v>
      </c>
      <c r="C52" s="97">
        <v>3248.16</v>
      </c>
      <c r="D52" s="97">
        <v>3862</v>
      </c>
      <c r="E52" s="98">
        <v>3294.58</v>
      </c>
      <c r="F52" s="93">
        <f>E52/C52</f>
        <v>1.0142911679227624</v>
      </c>
      <c r="G52" s="93">
        <f t="shared" si="1"/>
        <v>0.85307612635939922</v>
      </c>
    </row>
    <row r="53" spans="2:7" x14ac:dyDescent="0.25">
      <c r="B53" s="120" t="s">
        <v>348</v>
      </c>
      <c r="C53" s="97">
        <v>0</v>
      </c>
      <c r="D53" s="91">
        <f>SUM(D54:D57)</f>
        <v>24011</v>
      </c>
      <c r="E53" s="92">
        <v>0</v>
      </c>
      <c r="F53" s="93">
        <v>0</v>
      </c>
      <c r="G53" s="93">
        <v>0</v>
      </c>
    </row>
    <row r="54" spans="2:7" x14ac:dyDescent="0.25">
      <c r="B54" s="32" t="s">
        <v>231</v>
      </c>
      <c r="C54" s="97">
        <v>0</v>
      </c>
      <c r="D54" s="97">
        <v>18133</v>
      </c>
      <c r="E54" s="98">
        <v>0</v>
      </c>
      <c r="F54" s="93">
        <v>0</v>
      </c>
      <c r="G54" s="93">
        <v>0</v>
      </c>
    </row>
    <row r="55" spans="2:7" x14ac:dyDescent="0.25">
      <c r="B55" s="32" t="s">
        <v>232</v>
      </c>
      <c r="C55" s="97">
        <v>0</v>
      </c>
      <c r="D55" s="97">
        <v>1436</v>
      </c>
      <c r="E55" s="98">
        <v>0</v>
      </c>
      <c r="F55" s="93">
        <v>0</v>
      </c>
      <c r="G55" s="93">
        <v>0</v>
      </c>
    </row>
    <row r="56" spans="2:7" x14ac:dyDescent="0.25">
      <c r="B56" s="32" t="s">
        <v>233</v>
      </c>
      <c r="C56" s="97">
        <v>0</v>
      </c>
      <c r="D56" s="97">
        <v>2992</v>
      </c>
      <c r="E56" s="98">
        <v>0</v>
      </c>
      <c r="F56" s="93">
        <v>0</v>
      </c>
      <c r="G56" s="93">
        <v>0</v>
      </c>
    </row>
    <row r="57" spans="2:7" x14ac:dyDescent="0.25">
      <c r="B57" s="32" t="s">
        <v>243</v>
      </c>
      <c r="C57" s="97">
        <v>0</v>
      </c>
      <c r="D57" s="97">
        <v>1450</v>
      </c>
      <c r="E57" s="98">
        <v>0</v>
      </c>
      <c r="F57" s="93">
        <v>0</v>
      </c>
      <c r="G57" s="93">
        <v>0</v>
      </c>
    </row>
    <row r="58" spans="2:7" x14ac:dyDescent="0.25">
      <c r="B58" s="95" t="s">
        <v>244</v>
      </c>
      <c r="C58" s="91">
        <v>66283.81</v>
      </c>
      <c r="D58" s="91">
        <v>126660</v>
      </c>
      <c r="E58" s="92">
        <v>72001.83</v>
      </c>
      <c r="F58" s="93">
        <f>E58/C58</f>
        <v>1.0862657110386382</v>
      </c>
      <c r="G58" s="93">
        <f>E58/D58</f>
        <v>0.5684654192325912</v>
      </c>
    </row>
    <row r="59" spans="2:7" x14ac:dyDescent="0.25">
      <c r="B59" s="95" t="s">
        <v>245</v>
      </c>
      <c r="C59" s="91">
        <f>SUM(C60:C66)</f>
        <v>66283.81</v>
      </c>
      <c r="D59" s="91">
        <f>SUM(D60:D65)</f>
        <v>126660</v>
      </c>
      <c r="E59" s="92">
        <f>SUM(E60:E65)</f>
        <v>72001.83</v>
      </c>
      <c r="F59" s="93">
        <v>1.0900000000000001</v>
      </c>
      <c r="G59" s="93">
        <v>0.56999999999999995</v>
      </c>
    </row>
    <row r="60" spans="2:7" x14ac:dyDescent="0.25">
      <c r="B60" s="32" t="s">
        <v>243</v>
      </c>
      <c r="C60" s="97">
        <v>3284.51</v>
      </c>
      <c r="D60" s="97">
        <v>3000</v>
      </c>
      <c r="E60" s="98">
        <v>3066.65</v>
      </c>
      <c r="F60" s="93">
        <f>E60/C60</f>
        <v>0.93367047139451542</v>
      </c>
      <c r="G60" s="93">
        <f t="shared" ref="G60:G65" si="2">E60/D60</f>
        <v>1.0222166666666668</v>
      </c>
    </row>
    <row r="61" spans="2:7" x14ac:dyDescent="0.25">
      <c r="B61" s="32" t="s">
        <v>246</v>
      </c>
      <c r="C61" s="97">
        <v>25694.97</v>
      </c>
      <c r="D61" s="97">
        <v>30690</v>
      </c>
      <c r="E61" s="98">
        <v>23879.53</v>
      </c>
      <c r="F61" s="93">
        <f>E61/C61</f>
        <v>0.92934648298869382</v>
      </c>
      <c r="G61" s="93">
        <f t="shared" si="2"/>
        <v>0.77808830237862492</v>
      </c>
    </row>
    <row r="62" spans="2:7" x14ac:dyDescent="0.25">
      <c r="B62" s="32" t="s">
        <v>247</v>
      </c>
      <c r="C62" s="97">
        <v>34919.949999999997</v>
      </c>
      <c r="D62" s="97">
        <v>91770</v>
      </c>
      <c r="E62" s="98">
        <v>41050.879999999997</v>
      </c>
      <c r="F62" s="93">
        <f>E62/C62</f>
        <v>1.1755709844945368</v>
      </c>
      <c r="G62" s="93">
        <f t="shared" si="2"/>
        <v>0.44732352620682136</v>
      </c>
    </row>
    <row r="63" spans="2:7" x14ac:dyDescent="0.25">
      <c r="B63" s="32" t="s">
        <v>238</v>
      </c>
      <c r="C63" s="97">
        <v>0</v>
      </c>
      <c r="D63" s="97">
        <v>200</v>
      </c>
      <c r="E63" s="98">
        <v>488</v>
      </c>
      <c r="F63" s="93">
        <v>0</v>
      </c>
      <c r="G63" s="93">
        <f t="shared" si="2"/>
        <v>2.44</v>
      </c>
    </row>
    <row r="64" spans="2:7" x14ac:dyDescent="0.25">
      <c r="B64" s="32" t="s">
        <v>248</v>
      </c>
      <c r="C64" s="97">
        <v>814.1</v>
      </c>
      <c r="D64" s="97">
        <v>400</v>
      </c>
      <c r="E64" s="98">
        <v>3235.38</v>
      </c>
      <c r="F64" s="93">
        <f>E64/C64</f>
        <v>3.9741800761577202</v>
      </c>
      <c r="G64" s="93">
        <f t="shared" si="2"/>
        <v>8.0884499999999999</v>
      </c>
    </row>
    <row r="65" spans="2:7" x14ac:dyDescent="0.25">
      <c r="B65" s="32" t="s">
        <v>237</v>
      </c>
      <c r="C65" s="97">
        <v>320.27999999999997</v>
      </c>
      <c r="D65" s="97">
        <v>600</v>
      </c>
      <c r="E65" s="98">
        <v>281.39</v>
      </c>
      <c r="F65" s="93">
        <f>E65/C65</f>
        <v>0.878574996877732</v>
      </c>
      <c r="G65" s="93">
        <f t="shared" si="2"/>
        <v>0.46898333333333331</v>
      </c>
    </row>
    <row r="66" spans="2:7" x14ac:dyDescent="0.25">
      <c r="B66" s="102" t="s">
        <v>240</v>
      </c>
      <c r="C66" s="97">
        <v>1250</v>
      </c>
      <c r="D66" s="97">
        <v>0</v>
      </c>
      <c r="E66" s="98">
        <v>0</v>
      </c>
      <c r="F66" s="93">
        <v>0</v>
      </c>
      <c r="G66" s="93">
        <v>0</v>
      </c>
    </row>
    <row r="67" spans="2:7" x14ac:dyDescent="0.25">
      <c r="B67" s="95" t="s">
        <v>249</v>
      </c>
      <c r="C67" s="91">
        <f>SUM(C68:C79)</f>
        <v>885315.41999999993</v>
      </c>
      <c r="D67" s="91">
        <f>SUM(D68:D79)</f>
        <v>2317551</v>
      </c>
      <c r="E67" s="121">
        <f>SUM(E68:E79)</f>
        <v>1088561.3299999998</v>
      </c>
      <c r="F67" s="93">
        <f t="shared" ref="F67:F74" si="3">E67/C67</f>
        <v>1.2295745735457764</v>
      </c>
      <c r="G67" s="93">
        <f t="shared" ref="G67:G74" si="4">E67/D67</f>
        <v>0.46970329024043045</v>
      </c>
    </row>
    <row r="68" spans="2:7" x14ac:dyDescent="0.25">
      <c r="B68" s="32" t="s">
        <v>231</v>
      </c>
      <c r="C68" s="97">
        <v>650717.73</v>
      </c>
      <c r="D68" s="97">
        <v>1700000</v>
      </c>
      <c r="E68" s="98">
        <v>808098.2</v>
      </c>
      <c r="F68" s="93">
        <f t="shared" si="3"/>
        <v>1.2418567417857203</v>
      </c>
      <c r="G68" s="93">
        <f t="shared" si="4"/>
        <v>0.47535188235294112</v>
      </c>
    </row>
    <row r="69" spans="2:7" x14ac:dyDescent="0.25">
      <c r="B69" s="32" t="s">
        <v>232</v>
      </c>
      <c r="C69" s="97">
        <v>34237.01</v>
      </c>
      <c r="D69" s="97">
        <v>87720</v>
      </c>
      <c r="E69" s="98">
        <v>32672.54</v>
      </c>
      <c r="F69" s="93">
        <f t="shared" si="3"/>
        <v>0.95430471294076202</v>
      </c>
      <c r="G69" s="93">
        <f t="shared" si="4"/>
        <v>0.37246397628818972</v>
      </c>
    </row>
    <row r="70" spans="2:7" x14ac:dyDescent="0.25">
      <c r="B70" s="32" t="s">
        <v>233</v>
      </c>
      <c r="C70" s="97">
        <v>107672.87</v>
      </c>
      <c r="D70" s="97">
        <v>300000</v>
      </c>
      <c r="E70" s="98">
        <v>134346.64000000001</v>
      </c>
      <c r="F70" s="93">
        <f t="shared" si="3"/>
        <v>1.2477297205879254</v>
      </c>
      <c r="G70" s="93">
        <f t="shared" si="4"/>
        <v>0.44782213333333337</v>
      </c>
    </row>
    <row r="71" spans="2:7" x14ac:dyDescent="0.25">
      <c r="B71" s="32" t="s">
        <v>243</v>
      </c>
      <c r="C71" s="97">
        <v>16225.29</v>
      </c>
      <c r="D71" s="97">
        <v>36000</v>
      </c>
      <c r="E71" s="98">
        <v>17779.82</v>
      </c>
      <c r="F71" s="93">
        <f t="shared" si="3"/>
        <v>1.095809073366331</v>
      </c>
      <c r="G71" s="93">
        <f t="shared" si="4"/>
        <v>0.4938838888888889</v>
      </c>
    </row>
    <row r="72" spans="2:7" x14ac:dyDescent="0.25">
      <c r="B72" s="32" t="s">
        <v>235</v>
      </c>
      <c r="C72" s="97">
        <v>66924.070000000007</v>
      </c>
      <c r="D72" s="97">
        <v>134062</v>
      </c>
      <c r="E72" s="98">
        <v>81148.070000000007</v>
      </c>
      <c r="F72" s="93">
        <f t="shared" si="3"/>
        <v>1.2125393748467479</v>
      </c>
      <c r="G72" s="93">
        <f t="shared" si="4"/>
        <v>0.60530254658292437</v>
      </c>
    </row>
    <row r="73" spans="2:7" x14ac:dyDescent="0.25">
      <c r="B73" s="32" t="s">
        <v>247</v>
      </c>
      <c r="C73" s="97">
        <v>6410.59</v>
      </c>
      <c r="D73" s="97">
        <v>6700</v>
      </c>
      <c r="E73" s="98">
        <v>11066.53</v>
      </c>
      <c r="F73" s="93">
        <f t="shared" si="3"/>
        <v>1.726288843928562</v>
      </c>
      <c r="G73" s="93">
        <f t="shared" si="4"/>
        <v>1.6517208955223881</v>
      </c>
    </row>
    <row r="74" spans="2:7" x14ac:dyDescent="0.25">
      <c r="B74" s="32" t="s">
        <v>248</v>
      </c>
      <c r="C74" s="97">
        <v>907.59</v>
      </c>
      <c r="D74" s="97">
        <v>4000</v>
      </c>
      <c r="E74" s="98">
        <v>1082.98</v>
      </c>
      <c r="F74" s="93">
        <f t="shared" si="3"/>
        <v>1.1932480525347349</v>
      </c>
      <c r="G74" s="93">
        <f t="shared" si="4"/>
        <v>0.27074500000000001</v>
      </c>
    </row>
    <row r="75" spans="2:7" x14ac:dyDescent="0.25">
      <c r="B75" s="31" t="s">
        <v>237</v>
      </c>
      <c r="C75" s="97">
        <v>0</v>
      </c>
      <c r="D75" s="97">
        <v>0</v>
      </c>
      <c r="E75" s="98">
        <v>0</v>
      </c>
      <c r="F75" s="93">
        <v>0</v>
      </c>
      <c r="G75" s="93">
        <v>0</v>
      </c>
    </row>
    <row r="76" spans="2:7" ht="25.5" x14ac:dyDescent="0.25">
      <c r="B76" s="31" t="s">
        <v>239</v>
      </c>
      <c r="C76" s="97">
        <v>0</v>
      </c>
      <c r="D76" s="97">
        <v>33200</v>
      </c>
      <c r="E76" s="98">
        <v>0</v>
      </c>
      <c r="F76" s="93">
        <v>0</v>
      </c>
      <c r="G76" s="93">
        <v>0</v>
      </c>
    </row>
    <row r="77" spans="2:7" x14ac:dyDescent="0.25">
      <c r="B77" s="31" t="s">
        <v>250</v>
      </c>
      <c r="C77" s="97">
        <v>1281.77</v>
      </c>
      <c r="D77" s="97">
        <v>1287</v>
      </c>
      <c r="E77" s="98">
        <v>1285.67</v>
      </c>
      <c r="F77" s="93">
        <f>E77/C77</f>
        <v>1.0030426675612629</v>
      </c>
      <c r="G77" s="93">
        <f>E77/D77</f>
        <v>0.99896658896658908</v>
      </c>
    </row>
    <row r="78" spans="2:7" x14ac:dyDescent="0.25">
      <c r="B78" s="31" t="s">
        <v>251</v>
      </c>
      <c r="C78" s="97">
        <v>921.25</v>
      </c>
      <c r="D78" s="97">
        <v>3982</v>
      </c>
      <c r="E78" s="98">
        <v>1080.8800000000001</v>
      </c>
      <c r="F78" s="93">
        <f>E78/C78</f>
        <v>1.1732754409769337</v>
      </c>
      <c r="G78" s="93">
        <f>E78/D78</f>
        <v>0.27144148669010548</v>
      </c>
    </row>
    <row r="79" spans="2:7" ht="25.5" x14ac:dyDescent="0.25">
      <c r="B79" s="31" t="s">
        <v>252</v>
      </c>
      <c r="C79" s="97">
        <v>17.25</v>
      </c>
      <c r="D79" s="97">
        <v>10600</v>
      </c>
      <c r="E79" s="98">
        <v>0</v>
      </c>
      <c r="F79" s="93">
        <v>0</v>
      </c>
      <c r="G79" s="93">
        <v>0</v>
      </c>
    </row>
    <row r="80" spans="2:7" ht="25.5" x14ac:dyDescent="0.25">
      <c r="B80" s="71" t="s">
        <v>253</v>
      </c>
      <c r="C80" s="97">
        <v>0</v>
      </c>
      <c r="D80" s="91">
        <f>SUM(D84:D86)</f>
        <v>9267</v>
      </c>
      <c r="E80" s="122">
        <v>0</v>
      </c>
      <c r="F80" s="93">
        <v>0</v>
      </c>
      <c r="G80" s="93">
        <v>0</v>
      </c>
    </row>
    <row r="81" spans="2:7" x14ac:dyDescent="0.25">
      <c r="B81" s="31" t="s">
        <v>231</v>
      </c>
      <c r="C81" s="97">
        <v>0</v>
      </c>
      <c r="D81" s="97">
        <v>0</v>
      </c>
      <c r="E81" s="98">
        <v>0</v>
      </c>
      <c r="F81" s="93">
        <v>0</v>
      </c>
      <c r="G81" s="93">
        <v>0</v>
      </c>
    </row>
    <row r="82" spans="2:7" x14ac:dyDescent="0.25">
      <c r="B82" s="31" t="s">
        <v>232</v>
      </c>
      <c r="C82" s="97">
        <v>0</v>
      </c>
      <c r="D82" s="97">
        <v>0</v>
      </c>
      <c r="E82" s="98">
        <v>0</v>
      </c>
      <c r="F82" s="93">
        <v>0</v>
      </c>
      <c r="G82" s="93">
        <v>0</v>
      </c>
    </row>
    <row r="83" spans="2:7" x14ac:dyDescent="0.25">
      <c r="B83" s="31" t="s">
        <v>233</v>
      </c>
      <c r="C83" s="97">
        <v>0</v>
      </c>
      <c r="D83" s="97">
        <v>0</v>
      </c>
      <c r="E83" s="98">
        <v>0</v>
      </c>
      <c r="F83" s="93">
        <v>0</v>
      </c>
      <c r="G83" s="93">
        <v>0</v>
      </c>
    </row>
    <row r="84" spans="2:7" x14ac:dyDescent="0.25">
      <c r="B84" s="31" t="s">
        <v>254</v>
      </c>
      <c r="C84" s="97">
        <v>0</v>
      </c>
      <c r="D84" s="97">
        <v>0</v>
      </c>
      <c r="E84" s="98">
        <v>0</v>
      </c>
      <c r="F84" s="93">
        <v>0</v>
      </c>
      <c r="G84" s="93">
        <v>0</v>
      </c>
    </row>
    <row r="85" spans="2:7" x14ac:dyDescent="0.25">
      <c r="B85" s="31" t="s">
        <v>235</v>
      </c>
      <c r="C85" s="97">
        <v>0</v>
      </c>
      <c r="D85" s="97">
        <v>8267</v>
      </c>
      <c r="E85" s="98">
        <v>0</v>
      </c>
      <c r="F85" s="93">
        <v>0</v>
      </c>
      <c r="G85" s="93">
        <v>0</v>
      </c>
    </row>
    <row r="86" spans="2:7" x14ac:dyDescent="0.25">
      <c r="B86" s="31" t="s">
        <v>236</v>
      </c>
      <c r="C86" s="97">
        <v>0</v>
      </c>
      <c r="D86" s="97">
        <v>1000</v>
      </c>
      <c r="E86" s="98">
        <v>0</v>
      </c>
      <c r="F86" s="93">
        <v>0</v>
      </c>
      <c r="G86" s="93">
        <v>0</v>
      </c>
    </row>
    <row r="87" spans="2:7" ht="25.5" x14ac:dyDescent="0.25">
      <c r="B87" s="99" t="s">
        <v>255</v>
      </c>
      <c r="C87" s="91">
        <v>0</v>
      </c>
      <c r="D87" s="91">
        <v>1500</v>
      </c>
      <c r="E87" s="92">
        <v>0</v>
      </c>
      <c r="F87" s="93">
        <v>0</v>
      </c>
      <c r="G87" s="93">
        <v>0</v>
      </c>
    </row>
    <row r="88" spans="2:7" ht="25.5" x14ac:dyDescent="0.25">
      <c r="B88" s="99" t="s">
        <v>218</v>
      </c>
      <c r="C88" s="91">
        <v>0</v>
      </c>
      <c r="D88" s="91">
        <f>SUM(D89:D90)</f>
        <v>1500</v>
      </c>
      <c r="E88" s="121">
        <v>0</v>
      </c>
      <c r="F88" s="93">
        <v>0</v>
      </c>
      <c r="G88" s="93">
        <v>0</v>
      </c>
    </row>
    <row r="89" spans="2:7" x14ac:dyDescent="0.25">
      <c r="B89" s="96" t="s">
        <v>235</v>
      </c>
      <c r="C89" s="97">
        <v>0</v>
      </c>
      <c r="D89" s="97">
        <v>1000</v>
      </c>
      <c r="E89" s="98">
        <v>0</v>
      </c>
      <c r="F89" s="93">
        <v>0</v>
      </c>
      <c r="G89" s="93">
        <v>0</v>
      </c>
    </row>
    <row r="90" spans="2:7" x14ac:dyDescent="0.25">
      <c r="B90" s="96" t="s">
        <v>236</v>
      </c>
      <c r="C90" s="97">
        <v>0</v>
      </c>
      <c r="D90" s="97">
        <v>500</v>
      </c>
      <c r="E90" s="98">
        <v>0</v>
      </c>
      <c r="F90" s="93">
        <v>0</v>
      </c>
      <c r="G90" s="93">
        <v>0</v>
      </c>
    </row>
    <row r="91" spans="2:7" x14ac:dyDescent="0.25">
      <c r="B91" s="99" t="s">
        <v>256</v>
      </c>
      <c r="C91" s="91">
        <v>0</v>
      </c>
      <c r="D91" s="91">
        <v>1420</v>
      </c>
      <c r="E91" s="92">
        <v>0</v>
      </c>
      <c r="F91" s="93">
        <v>0</v>
      </c>
      <c r="G91" s="93">
        <v>0</v>
      </c>
    </row>
    <row r="92" spans="2:7" ht="25.5" x14ac:dyDescent="0.25">
      <c r="B92" s="99" t="s">
        <v>257</v>
      </c>
      <c r="C92" s="91">
        <v>0</v>
      </c>
      <c r="D92" s="91">
        <v>1420</v>
      </c>
      <c r="E92" s="92">
        <v>0</v>
      </c>
      <c r="F92" s="93">
        <v>0</v>
      </c>
      <c r="G92" s="93">
        <v>0</v>
      </c>
    </row>
    <row r="93" spans="2:7" ht="25.5" x14ac:dyDescent="0.25">
      <c r="B93" s="99" t="s">
        <v>228</v>
      </c>
      <c r="C93" s="91">
        <v>0</v>
      </c>
      <c r="D93" s="91">
        <f>SUM(D94:D96)</f>
        <v>1420</v>
      </c>
      <c r="E93" s="121">
        <v>0</v>
      </c>
      <c r="F93" s="93">
        <v>0</v>
      </c>
      <c r="G93" s="93">
        <v>0</v>
      </c>
    </row>
    <row r="94" spans="2:7" ht="25.5" x14ac:dyDescent="0.25">
      <c r="B94" s="96" t="s">
        <v>367</v>
      </c>
      <c r="C94" s="97">
        <v>0</v>
      </c>
      <c r="D94" s="97">
        <v>300</v>
      </c>
      <c r="E94" s="98">
        <v>0</v>
      </c>
      <c r="F94" s="93">
        <v>0</v>
      </c>
      <c r="G94" s="93">
        <v>0</v>
      </c>
    </row>
    <row r="95" spans="2:7" x14ac:dyDescent="0.25">
      <c r="B95" s="96" t="s">
        <v>251</v>
      </c>
      <c r="C95" s="97">
        <v>0</v>
      </c>
      <c r="D95" s="97">
        <v>700</v>
      </c>
      <c r="E95" s="98">
        <v>0</v>
      </c>
      <c r="F95" s="93">
        <v>0</v>
      </c>
      <c r="G95" s="93">
        <v>0</v>
      </c>
    </row>
    <row r="96" spans="2:7" ht="25.5" x14ac:dyDescent="0.25">
      <c r="B96" s="96" t="s">
        <v>252</v>
      </c>
      <c r="C96" s="97">
        <v>0</v>
      </c>
      <c r="D96" s="97">
        <v>420</v>
      </c>
      <c r="E96" s="98">
        <v>0</v>
      </c>
      <c r="F96" s="93">
        <v>0</v>
      </c>
      <c r="G96" s="93">
        <v>0</v>
      </c>
    </row>
    <row r="97" spans="2:7" ht="25.5" x14ac:dyDescent="0.25">
      <c r="B97" s="99" t="s">
        <v>258</v>
      </c>
      <c r="C97" s="91">
        <v>825.83</v>
      </c>
      <c r="D97" s="91">
        <v>1000</v>
      </c>
      <c r="E97" s="121">
        <v>368.94</v>
      </c>
      <c r="F97" s="93">
        <f>E97/C97</f>
        <v>0.4467505418790792</v>
      </c>
      <c r="G97" s="93">
        <f>E97/D97</f>
        <v>0.36893999999999999</v>
      </c>
    </row>
    <row r="98" spans="2:7" ht="25.5" x14ac:dyDescent="0.25">
      <c r="B98" s="99" t="s">
        <v>211</v>
      </c>
      <c r="C98" s="91">
        <f>SUM(C99:C101)</f>
        <v>825.82999999999993</v>
      </c>
      <c r="D98" s="91">
        <f>SUM(D99:D101)</f>
        <v>1000</v>
      </c>
      <c r="E98" s="92">
        <f>SUM(E99:E101)</f>
        <v>368.94</v>
      </c>
      <c r="F98" s="93">
        <v>0.45</v>
      </c>
      <c r="G98" s="93">
        <v>0.37</v>
      </c>
    </row>
    <row r="99" spans="2:7" x14ac:dyDescent="0.25">
      <c r="B99" s="96" t="s">
        <v>259</v>
      </c>
      <c r="C99" s="97">
        <v>0</v>
      </c>
      <c r="D99" s="97">
        <v>400</v>
      </c>
      <c r="E99" s="98">
        <v>62.7</v>
      </c>
      <c r="F99" s="93">
        <v>0</v>
      </c>
      <c r="G99" s="93">
        <f>E99/D99</f>
        <v>0.15675</v>
      </c>
    </row>
    <row r="100" spans="2:7" x14ac:dyDescent="0.25">
      <c r="B100" s="96" t="s">
        <v>247</v>
      </c>
      <c r="C100" s="97">
        <v>221.56</v>
      </c>
      <c r="D100" s="97">
        <v>300</v>
      </c>
      <c r="E100" s="98">
        <v>0</v>
      </c>
      <c r="F100" s="93">
        <v>0</v>
      </c>
      <c r="G100" s="93">
        <v>0</v>
      </c>
    </row>
    <row r="101" spans="2:7" ht="25.5" x14ac:dyDescent="0.25">
      <c r="B101" s="96" t="s">
        <v>248</v>
      </c>
      <c r="C101" s="97">
        <v>604.27</v>
      </c>
      <c r="D101" s="97">
        <v>300</v>
      </c>
      <c r="E101" s="98">
        <v>306.24</v>
      </c>
      <c r="F101" s="93">
        <f>E101/C101</f>
        <v>0.50679332086650009</v>
      </c>
      <c r="G101" s="93">
        <f>E101/D101</f>
        <v>1.0207999999999999</v>
      </c>
    </row>
    <row r="102" spans="2:7" ht="25.5" x14ac:dyDescent="0.25">
      <c r="B102" s="99" t="s">
        <v>260</v>
      </c>
      <c r="C102" s="91">
        <v>0</v>
      </c>
      <c r="D102" s="91">
        <v>0</v>
      </c>
      <c r="E102" s="121">
        <v>0</v>
      </c>
      <c r="F102" s="93">
        <v>0</v>
      </c>
      <c r="G102" s="93">
        <v>0</v>
      </c>
    </row>
    <row r="103" spans="2:7" x14ac:dyDescent="0.25">
      <c r="B103" s="96" t="s">
        <v>254</v>
      </c>
      <c r="C103" s="97">
        <v>0</v>
      </c>
      <c r="D103" s="97">
        <v>0</v>
      </c>
      <c r="E103" s="103">
        <v>0</v>
      </c>
      <c r="F103" s="93">
        <v>0</v>
      </c>
      <c r="G103" s="93">
        <v>0</v>
      </c>
    </row>
    <row r="104" spans="2:7" x14ac:dyDescent="0.25">
      <c r="B104" s="96" t="s">
        <v>247</v>
      </c>
      <c r="C104" s="97">
        <v>0</v>
      </c>
      <c r="D104" s="97">
        <v>0</v>
      </c>
      <c r="E104" s="103">
        <v>0</v>
      </c>
      <c r="F104" s="93">
        <v>0</v>
      </c>
      <c r="G104" s="93">
        <v>0</v>
      </c>
    </row>
    <row r="105" spans="2:7" ht="25.5" x14ac:dyDescent="0.25">
      <c r="B105" s="96" t="s">
        <v>248</v>
      </c>
      <c r="C105" s="97">
        <v>0</v>
      </c>
      <c r="D105" s="97">
        <v>0</v>
      </c>
      <c r="E105" s="103">
        <v>0</v>
      </c>
      <c r="F105" s="93">
        <v>0</v>
      </c>
      <c r="G105" s="93">
        <v>0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58"/>
  <sheetViews>
    <sheetView topLeftCell="A58" workbookViewId="0">
      <selection activeCell="C6" sqref="C6:F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6"/>
      <c r="C1" s="16"/>
      <c r="D1" s="16"/>
      <c r="E1" s="16"/>
      <c r="F1" s="3"/>
      <c r="G1" s="3"/>
      <c r="H1" s="3"/>
    </row>
    <row r="2" spans="2:8" ht="15.75" customHeight="1" x14ac:dyDescent="0.25">
      <c r="B2" s="168" t="s">
        <v>49</v>
      </c>
      <c r="C2" s="168"/>
      <c r="D2" s="168"/>
      <c r="E2" s="168"/>
      <c r="F2" s="168"/>
      <c r="G2" s="168"/>
      <c r="H2" s="168"/>
    </row>
    <row r="3" spans="2:8" ht="18" x14ac:dyDescent="0.25">
      <c r="B3" s="16"/>
      <c r="C3" s="16"/>
      <c r="D3" s="16"/>
      <c r="E3" s="16"/>
      <c r="F3" s="3"/>
      <c r="G3" s="3"/>
      <c r="H3" s="3"/>
    </row>
    <row r="4" spans="2:8" ht="25.5" x14ac:dyDescent="0.25">
      <c r="B4" s="39" t="s">
        <v>274</v>
      </c>
      <c r="C4" s="39" t="s">
        <v>342</v>
      </c>
      <c r="D4" s="39" t="s">
        <v>338</v>
      </c>
      <c r="E4" s="39" t="s">
        <v>70</v>
      </c>
      <c r="F4" s="39" t="s">
        <v>343</v>
      </c>
      <c r="G4" s="39" t="s">
        <v>17</v>
      </c>
      <c r="H4" s="39" t="s">
        <v>50</v>
      </c>
    </row>
    <row r="5" spans="2:8" x14ac:dyDescent="0.25">
      <c r="B5" s="39">
        <v>1</v>
      </c>
      <c r="C5" s="39">
        <v>2</v>
      </c>
      <c r="D5" s="39">
        <v>3</v>
      </c>
      <c r="E5" s="39">
        <v>4</v>
      </c>
      <c r="F5" s="39">
        <v>5</v>
      </c>
      <c r="G5" s="39" t="s">
        <v>19</v>
      </c>
      <c r="H5" s="39" t="s">
        <v>96</v>
      </c>
    </row>
    <row r="6" spans="2:8" ht="15.75" customHeight="1" x14ac:dyDescent="0.25">
      <c r="B6" s="5" t="s">
        <v>38</v>
      </c>
      <c r="C6" s="65">
        <f>SUM(C7+C11+C17+C21+C25+C29+C33+C37+C40+C48+C55)</f>
        <v>986112.74</v>
      </c>
      <c r="D6" s="65">
        <f>SUM(D7+D11+D15+D17+D21+D25+D29+D33+D37+D40+D44+D48+D55+D52)</f>
        <v>2619358</v>
      </c>
      <c r="E6" s="65">
        <v>0</v>
      </c>
      <c r="F6" s="79">
        <f>SUM(F7+F11+F15+F17+F21+F25+F29+F33+F37+F40+F44+F48+F52+F55)</f>
        <v>1203329.8400000001</v>
      </c>
      <c r="G6" s="67"/>
      <c r="H6" s="67"/>
    </row>
    <row r="7" spans="2:8" ht="15.75" customHeight="1" x14ac:dyDescent="0.25">
      <c r="B7" s="5" t="s">
        <v>146</v>
      </c>
      <c r="C7" s="65">
        <v>7767.81</v>
      </c>
      <c r="D7" s="65">
        <v>31136</v>
      </c>
      <c r="E7" s="65">
        <v>0</v>
      </c>
      <c r="F7" s="67">
        <v>18312.04</v>
      </c>
      <c r="G7" s="67"/>
      <c r="H7" s="67"/>
    </row>
    <row r="8" spans="2:8" ht="15.75" customHeight="1" x14ac:dyDescent="0.25">
      <c r="B8" s="5" t="s">
        <v>143</v>
      </c>
      <c r="C8" s="65">
        <v>7767.81</v>
      </c>
      <c r="D8" s="65">
        <v>31136</v>
      </c>
      <c r="E8" s="65">
        <v>0</v>
      </c>
      <c r="F8" s="67">
        <v>18312.04</v>
      </c>
      <c r="G8" s="67"/>
      <c r="H8" s="67"/>
    </row>
    <row r="9" spans="2:8" ht="25.5" x14ac:dyDescent="0.25">
      <c r="B9" s="12" t="s">
        <v>144</v>
      </c>
      <c r="C9" s="65">
        <v>7767.81</v>
      </c>
      <c r="D9" s="65">
        <v>31136</v>
      </c>
      <c r="E9" s="65">
        <v>0</v>
      </c>
      <c r="F9" s="67">
        <v>18312.04</v>
      </c>
      <c r="G9" s="67"/>
      <c r="H9" s="67"/>
    </row>
    <row r="10" spans="2:8" x14ac:dyDescent="0.25">
      <c r="B10" s="34" t="s">
        <v>145</v>
      </c>
      <c r="C10" s="65">
        <v>7767.81</v>
      </c>
      <c r="D10" s="65">
        <v>31136</v>
      </c>
      <c r="E10" s="65">
        <v>0</v>
      </c>
      <c r="F10" s="67">
        <v>18312.04</v>
      </c>
      <c r="G10" s="67"/>
      <c r="H10" s="67"/>
    </row>
    <row r="11" spans="2:8" x14ac:dyDescent="0.25">
      <c r="B11" s="68" t="s">
        <v>147</v>
      </c>
      <c r="C11" s="65">
        <v>20758.7</v>
      </c>
      <c r="D11" s="65">
        <v>11340</v>
      </c>
      <c r="E11" s="65">
        <v>0</v>
      </c>
      <c r="F11" s="67">
        <v>20791.12</v>
      </c>
      <c r="G11" s="67"/>
      <c r="H11" s="67"/>
    </row>
    <row r="12" spans="2:8" x14ac:dyDescent="0.25">
      <c r="B12" s="5" t="s">
        <v>143</v>
      </c>
      <c r="C12" s="65">
        <v>20758.7</v>
      </c>
      <c r="D12" s="65">
        <v>11340</v>
      </c>
      <c r="E12" s="65">
        <v>0</v>
      </c>
      <c r="F12" s="67">
        <v>20791.12</v>
      </c>
      <c r="G12" s="67"/>
      <c r="H12" s="67"/>
    </row>
    <row r="13" spans="2:8" ht="25.5" x14ac:dyDescent="0.25">
      <c r="B13" s="31" t="s">
        <v>144</v>
      </c>
      <c r="C13" s="65">
        <v>20758.7</v>
      </c>
      <c r="D13" s="65">
        <v>11340</v>
      </c>
      <c r="E13" s="65">
        <v>0</v>
      </c>
      <c r="F13" s="67">
        <v>20791.12</v>
      </c>
      <c r="G13" s="67"/>
      <c r="H13" s="67"/>
    </row>
    <row r="14" spans="2:8" ht="25.5" x14ac:dyDescent="0.25">
      <c r="B14" s="31" t="s">
        <v>145</v>
      </c>
      <c r="C14" s="65">
        <v>20758.7</v>
      </c>
      <c r="D14" s="65">
        <v>11340</v>
      </c>
      <c r="E14" s="65">
        <v>0</v>
      </c>
      <c r="F14" s="67">
        <v>20791.12</v>
      </c>
      <c r="G14" s="67"/>
      <c r="H14" s="67"/>
    </row>
    <row r="15" spans="2:8" x14ac:dyDescent="0.25">
      <c r="B15" s="70" t="s">
        <v>357</v>
      </c>
      <c r="C15" s="65">
        <v>0</v>
      </c>
      <c r="D15" s="65">
        <v>24011</v>
      </c>
      <c r="E15" s="65">
        <v>0</v>
      </c>
      <c r="F15" s="67">
        <v>0</v>
      </c>
      <c r="G15" s="67"/>
      <c r="H15" s="67"/>
    </row>
    <row r="16" spans="2:8" ht="25.5" x14ac:dyDescent="0.25">
      <c r="B16" s="31" t="s">
        <v>145</v>
      </c>
      <c r="C16" s="65">
        <v>0</v>
      </c>
      <c r="D16" s="65">
        <v>24011</v>
      </c>
      <c r="E16" s="65">
        <v>0</v>
      </c>
      <c r="F16" s="67">
        <v>0</v>
      </c>
      <c r="G16" s="67"/>
      <c r="H16" s="67"/>
    </row>
    <row r="17" spans="2:8" x14ac:dyDescent="0.25">
      <c r="B17" s="70" t="s">
        <v>148</v>
      </c>
      <c r="C17" s="65">
        <v>0</v>
      </c>
      <c r="D17" s="65">
        <v>88609</v>
      </c>
      <c r="E17" s="65">
        <v>0</v>
      </c>
      <c r="F17" s="67">
        <v>0</v>
      </c>
      <c r="G17" s="67"/>
      <c r="H17" s="67"/>
    </row>
    <row r="18" spans="2:8" x14ac:dyDescent="0.25">
      <c r="B18" s="71" t="s">
        <v>143</v>
      </c>
      <c r="C18" s="65">
        <v>0</v>
      </c>
      <c r="D18" s="65">
        <v>88609</v>
      </c>
      <c r="E18" s="65">
        <v>0</v>
      </c>
      <c r="F18" s="67">
        <v>0</v>
      </c>
      <c r="G18" s="67"/>
      <c r="H18" s="67"/>
    </row>
    <row r="19" spans="2:8" x14ac:dyDescent="0.25">
      <c r="B19" s="31" t="s">
        <v>149</v>
      </c>
      <c r="C19" s="65">
        <v>0</v>
      </c>
      <c r="D19" s="65">
        <v>88609</v>
      </c>
      <c r="E19" s="65">
        <v>0</v>
      </c>
      <c r="F19" s="67">
        <v>0</v>
      </c>
      <c r="G19" s="67"/>
      <c r="H19" s="67"/>
    </row>
    <row r="20" spans="2:8" x14ac:dyDescent="0.25">
      <c r="B20" s="31" t="s">
        <v>150</v>
      </c>
      <c r="C20" s="65">
        <v>0</v>
      </c>
      <c r="D20" s="65">
        <v>88609</v>
      </c>
      <c r="E20" s="65">
        <v>0</v>
      </c>
      <c r="F20" s="67">
        <v>0</v>
      </c>
      <c r="G20" s="67"/>
      <c r="H20" s="67"/>
    </row>
    <row r="21" spans="2:8" x14ac:dyDescent="0.25">
      <c r="B21" s="70" t="s">
        <v>152</v>
      </c>
      <c r="C21" s="65">
        <v>885315.42</v>
      </c>
      <c r="D21" s="65">
        <v>2317551</v>
      </c>
      <c r="E21" s="65">
        <v>0</v>
      </c>
      <c r="F21" s="67">
        <v>1088561.33</v>
      </c>
      <c r="G21" s="67"/>
      <c r="H21" s="67"/>
    </row>
    <row r="22" spans="2:8" x14ac:dyDescent="0.25">
      <c r="B22" s="70" t="s">
        <v>143</v>
      </c>
      <c r="C22" s="65">
        <v>885315.42</v>
      </c>
      <c r="D22" s="65">
        <v>2317551</v>
      </c>
      <c r="E22" s="65">
        <v>0</v>
      </c>
      <c r="F22" s="67">
        <v>1088561.33</v>
      </c>
      <c r="G22" s="67"/>
      <c r="H22" s="67"/>
    </row>
    <row r="23" spans="2:8" x14ac:dyDescent="0.25">
      <c r="B23" s="69" t="s">
        <v>149</v>
      </c>
      <c r="C23" s="65">
        <v>885315.42</v>
      </c>
      <c r="D23" s="65">
        <v>2317551</v>
      </c>
      <c r="E23" s="65">
        <v>0</v>
      </c>
      <c r="F23" s="67">
        <v>1088561.33</v>
      </c>
      <c r="G23" s="67"/>
      <c r="H23" s="67"/>
    </row>
    <row r="24" spans="2:8" x14ac:dyDescent="0.25">
      <c r="B24" s="69" t="s">
        <v>150</v>
      </c>
      <c r="C24" s="65">
        <v>885315.42</v>
      </c>
      <c r="D24" s="65">
        <v>2317551</v>
      </c>
      <c r="E24" s="65">
        <v>0</v>
      </c>
      <c r="F24" s="67">
        <v>1088561.33</v>
      </c>
      <c r="G24" s="67"/>
      <c r="H24" s="67"/>
    </row>
    <row r="25" spans="2:8" x14ac:dyDescent="0.25">
      <c r="B25" s="70" t="s">
        <v>153</v>
      </c>
      <c r="C25" s="65">
        <v>0</v>
      </c>
      <c r="D25" s="65">
        <v>9267</v>
      </c>
      <c r="E25" s="65">
        <v>0</v>
      </c>
      <c r="F25" s="67">
        <v>0</v>
      </c>
      <c r="G25" s="67"/>
      <c r="H25" s="67"/>
    </row>
    <row r="26" spans="2:8" x14ac:dyDescent="0.25">
      <c r="B26" s="70" t="s">
        <v>143</v>
      </c>
      <c r="C26" s="65">
        <v>0</v>
      </c>
      <c r="D26" s="65">
        <v>9267</v>
      </c>
      <c r="E26" s="65">
        <v>0</v>
      </c>
      <c r="F26" s="67">
        <v>0</v>
      </c>
      <c r="G26" s="67"/>
      <c r="H26" s="67"/>
    </row>
    <row r="27" spans="2:8" x14ac:dyDescent="0.25">
      <c r="B27" s="69" t="s">
        <v>149</v>
      </c>
      <c r="C27" s="65">
        <v>0</v>
      </c>
      <c r="D27" s="65">
        <v>9267</v>
      </c>
      <c r="E27" s="65">
        <v>0</v>
      </c>
      <c r="F27" s="67">
        <v>0</v>
      </c>
      <c r="G27" s="67"/>
      <c r="H27" s="67"/>
    </row>
    <row r="28" spans="2:8" x14ac:dyDescent="0.25">
      <c r="B28" s="69" t="s">
        <v>150</v>
      </c>
      <c r="C28" s="65">
        <v>0</v>
      </c>
      <c r="D28" s="65">
        <v>9267</v>
      </c>
      <c r="E28" s="65">
        <v>0</v>
      </c>
      <c r="F28" s="67">
        <v>0</v>
      </c>
      <c r="G28" s="67"/>
      <c r="H28" s="67"/>
    </row>
    <row r="29" spans="2:8" x14ac:dyDescent="0.25">
      <c r="B29" s="70" t="s">
        <v>151</v>
      </c>
      <c r="C29" s="65">
        <v>66283.81</v>
      </c>
      <c r="D29" s="65">
        <v>126660</v>
      </c>
      <c r="E29" s="65">
        <v>0</v>
      </c>
      <c r="F29" s="67">
        <v>72001.83</v>
      </c>
      <c r="G29" s="67"/>
      <c r="H29" s="67"/>
    </row>
    <row r="30" spans="2:8" x14ac:dyDescent="0.25">
      <c r="B30" s="70" t="s">
        <v>143</v>
      </c>
      <c r="C30" s="65">
        <v>66283.81</v>
      </c>
      <c r="D30" s="65">
        <v>126660</v>
      </c>
      <c r="E30" s="65">
        <v>0</v>
      </c>
      <c r="F30" s="67">
        <v>72001.83</v>
      </c>
      <c r="G30" s="67"/>
      <c r="H30" s="67"/>
    </row>
    <row r="31" spans="2:8" x14ac:dyDescent="0.25">
      <c r="B31" s="69" t="s">
        <v>149</v>
      </c>
      <c r="C31" s="65">
        <v>66283.81</v>
      </c>
      <c r="D31" s="65">
        <v>126660</v>
      </c>
      <c r="E31" s="65">
        <v>0</v>
      </c>
      <c r="F31" s="67">
        <v>72001.83</v>
      </c>
      <c r="G31" s="67"/>
      <c r="H31" s="67"/>
    </row>
    <row r="32" spans="2:8" x14ac:dyDescent="0.25">
      <c r="B32" s="69" t="s">
        <v>150</v>
      </c>
      <c r="C32" s="65">
        <v>66283.81</v>
      </c>
      <c r="D32" s="65">
        <v>126660</v>
      </c>
      <c r="E32" s="65">
        <v>0</v>
      </c>
      <c r="F32" s="67">
        <v>72001.83</v>
      </c>
      <c r="G32" s="67"/>
      <c r="H32" s="67"/>
    </row>
    <row r="33" spans="2:8" x14ac:dyDescent="0.25">
      <c r="B33" s="70" t="s">
        <v>148</v>
      </c>
      <c r="C33" s="65">
        <v>1465.89</v>
      </c>
      <c r="D33" s="65">
        <v>2500</v>
      </c>
      <c r="E33" s="65">
        <v>0</v>
      </c>
      <c r="F33" s="67">
        <v>0</v>
      </c>
      <c r="G33" s="67"/>
      <c r="H33" s="67"/>
    </row>
    <row r="34" spans="2:8" x14ac:dyDescent="0.25">
      <c r="B34" s="70" t="s">
        <v>143</v>
      </c>
      <c r="C34" s="65">
        <v>1465.89</v>
      </c>
      <c r="D34" s="65">
        <v>2500</v>
      </c>
      <c r="E34" s="65">
        <v>0</v>
      </c>
      <c r="F34" s="67">
        <v>0</v>
      </c>
      <c r="G34" s="67"/>
      <c r="H34" s="67"/>
    </row>
    <row r="35" spans="2:8" x14ac:dyDescent="0.25">
      <c r="B35" s="69" t="s">
        <v>154</v>
      </c>
      <c r="C35" s="65">
        <v>1465.89</v>
      </c>
      <c r="D35" s="65">
        <v>2500</v>
      </c>
      <c r="E35" s="65">
        <v>0</v>
      </c>
      <c r="F35" s="67">
        <v>0</v>
      </c>
      <c r="G35" s="67"/>
      <c r="H35" s="67"/>
    </row>
    <row r="36" spans="2:8" x14ac:dyDescent="0.25">
      <c r="B36" s="69" t="s">
        <v>155</v>
      </c>
      <c r="C36" s="65">
        <v>1465.89</v>
      </c>
      <c r="D36" s="65">
        <v>2500</v>
      </c>
      <c r="E36" s="65">
        <v>0</v>
      </c>
      <c r="F36" s="67">
        <v>0</v>
      </c>
      <c r="G36" s="67"/>
      <c r="H36" s="67"/>
    </row>
    <row r="37" spans="2:8" x14ac:dyDescent="0.25">
      <c r="B37" s="70" t="s">
        <v>147</v>
      </c>
      <c r="C37" s="65">
        <v>3248.16</v>
      </c>
      <c r="D37" s="65">
        <v>3862</v>
      </c>
      <c r="E37" s="65">
        <v>0</v>
      </c>
      <c r="F37" s="67">
        <v>3294.58</v>
      </c>
      <c r="G37" s="67"/>
      <c r="H37" s="67"/>
    </row>
    <row r="38" spans="2:8" x14ac:dyDescent="0.25">
      <c r="B38" s="70" t="s">
        <v>143</v>
      </c>
      <c r="C38" s="65">
        <v>3248.16</v>
      </c>
      <c r="D38" s="65">
        <v>3862</v>
      </c>
      <c r="E38" s="65">
        <v>0</v>
      </c>
      <c r="F38" s="67">
        <v>3294.58</v>
      </c>
      <c r="G38" s="67"/>
      <c r="H38" s="67"/>
    </row>
    <row r="39" spans="2:8" x14ac:dyDescent="0.25">
      <c r="B39" s="69" t="s">
        <v>154</v>
      </c>
      <c r="C39" s="65">
        <v>3248.16</v>
      </c>
      <c r="D39" s="65">
        <v>3862</v>
      </c>
      <c r="E39" s="65">
        <v>0</v>
      </c>
      <c r="F39" s="67">
        <v>3294.58</v>
      </c>
      <c r="G39" s="67"/>
      <c r="H39" s="67"/>
    </row>
    <row r="40" spans="2:8" x14ac:dyDescent="0.25">
      <c r="B40" s="70" t="s">
        <v>156</v>
      </c>
      <c r="C40" s="65">
        <v>447.12</v>
      </c>
      <c r="D40" s="65">
        <v>502</v>
      </c>
      <c r="E40" s="65">
        <v>0</v>
      </c>
      <c r="F40" s="67">
        <v>0</v>
      </c>
      <c r="G40" s="67"/>
      <c r="H40" s="67"/>
    </row>
    <row r="41" spans="2:8" x14ac:dyDescent="0.25">
      <c r="B41" s="70" t="s">
        <v>143</v>
      </c>
      <c r="C41" s="65">
        <v>447.12</v>
      </c>
      <c r="D41" s="65">
        <v>502</v>
      </c>
      <c r="E41" s="65">
        <v>0</v>
      </c>
      <c r="F41" s="67">
        <v>0</v>
      </c>
      <c r="G41" s="67"/>
      <c r="H41" s="67"/>
    </row>
    <row r="42" spans="2:8" x14ac:dyDescent="0.25">
      <c r="B42" s="69" t="s">
        <v>154</v>
      </c>
      <c r="C42" s="65">
        <v>447.12</v>
      </c>
      <c r="D42" s="65">
        <v>502</v>
      </c>
      <c r="E42" s="65">
        <v>0</v>
      </c>
      <c r="F42" s="67">
        <v>0</v>
      </c>
      <c r="G42" s="67"/>
      <c r="H42" s="67"/>
    </row>
    <row r="43" spans="2:8" x14ac:dyDescent="0.25">
      <c r="B43" s="69" t="s">
        <v>155</v>
      </c>
      <c r="C43" s="65">
        <v>447.12</v>
      </c>
      <c r="D43" s="65">
        <v>502</v>
      </c>
      <c r="E43" s="65">
        <v>0</v>
      </c>
      <c r="F43" s="67">
        <v>0</v>
      </c>
      <c r="G43" s="67"/>
      <c r="H43" s="67"/>
    </row>
    <row r="44" spans="2:8" x14ac:dyDescent="0.25">
      <c r="B44" s="70" t="s">
        <v>157</v>
      </c>
      <c r="C44" s="65">
        <v>0</v>
      </c>
      <c r="D44" s="65">
        <v>1500</v>
      </c>
      <c r="E44" s="65">
        <v>0</v>
      </c>
      <c r="F44" s="67">
        <v>0</v>
      </c>
      <c r="G44" s="67"/>
      <c r="H44" s="67"/>
    </row>
    <row r="45" spans="2:8" x14ac:dyDescent="0.25">
      <c r="B45" s="70" t="s">
        <v>143</v>
      </c>
      <c r="C45" s="65">
        <v>0</v>
      </c>
      <c r="D45" s="65">
        <v>1500</v>
      </c>
      <c r="E45" s="65">
        <v>0</v>
      </c>
      <c r="F45" s="67">
        <v>0</v>
      </c>
      <c r="G45" s="67"/>
      <c r="H45" s="67"/>
    </row>
    <row r="46" spans="2:8" x14ac:dyDescent="0.25">
      <c r="B46" s="69" t="s">
        <v>149</v>
      </c>
      <c r="C46" s="65">
        <v>0</v>
      </c>
      <c r="D46" s="65">
        <v>1500</v>
      </c>
      <c r="E46" s="65">
        <v>0</v>
      </c>
      <c r="F46" s="67">
        <v>0</v>
      </c>
      <c r="G46" s="67"/>
      <c r="H46" s="67"/>
    </row>
    <row r="47" spans="2:8" x14ac:dyDescent="0.25">
      <c r="B47" s="69" t="s">
        <v>150</v>
      </c>
      <c r="C47" s="65">
        <v>0</v>
      </c>
      <c r="D47" s="65">
        <v>1500</v>
      </c>
      <c r="E47" s="65">
        <v>0</v>
      </c>
      <c r="F47" s="67">
        <v>0</v>
      </c>
      <c r="G47" s="67"/>
      <c r="H47" s="67"/>
    </row>
    <row r="48" spans="2:8" x14ac:dyDescent="0.25">
      <c r="B48" s="70" t="s">
        <v>159</v>
      </c>
      <c r="C48" s="65">
        <v>825.83</v>
      </c>
      <c r="D48" s="65">
        <v>1000</v>
      </c>
      <c r="E48" s="65">
        <v>0</v>
      </c>
      <c r="F48" s="67">
        <v>368.94</v>
      </c>
      <c r="G48" s="67"/>
      <c r="H48" s="67"/>
    </row>
    <row r="49" spans="2:8" x14ac:dyDescent="0.25">
      <c r="B49" s="70" t="s">
        <v>143</v>
      </c>
      <c r="C49" s="65">
        <v>825.83</v>
      </c>
      <c r="D49" s="65">
        <v>1000</v>
      </c>
      <c r="E49" s="65">
        <v>0</v>
      </c>
      <c r="F49" s="67">
        <v>368.94</v>
      </c>
      <c r="G49" s="67"/>
      <c r="H49" s="67"/>
    </row>
    <row r="50" spans="2:8" x14ac:dyDescent="0.25">
      <c r="B50" s="69" t="s">
        <v>149</v>
      </c>
      <c r="C50" s="65">
        <v>825.83</v>
      </c>
      <c r="D50" s="65">
        <v>1000</v>
      </c>
      <c r="E50" s="65">
        <v>0</v>
      </c>
      <c r="F50" s="67">
        <v>368.94</v>
      </c>
      <c r="G50" s="67"/>
      <c r="H50" s="67"/>
    </row>
    <row r="51" spans="2:8" x14ac:dyDescent="0.25">
      <c r="B51" s="69" t="s">
        <v>150</v>
      </c>
      <c r="C51" s="65">
        <v>825.83</v>
      </c>
      <c r="D51" s="65">
        <v>1000</v>
      </c>
      <c r="E51" s="65">
        <v>0</v>
      </c>
      <c r="F51" s="67">
        <v>368.94</v>
      </c>
      <c r="G51" s="67"/>
      <c r="H51" s="67"/>
    </row>
    <row r="52" spans="2:8" x14ac:dyDescent="0.25">
      <c r="B52" s="70" t="s">
        <v>368</v>
      </c>
      <c r="C52" s="65">
        <v>0</v>
      </c>
      <c r="D52" s="65">
        <v>1420</v>
      </c>
      <c r="E52" s="65">
        <v>0</v>
      </c>
      <c r="F52" s="67">
        <v>0</v>
      </c>
      <c r="G52" s="67"/>
      <c r="H52" s="67"/>
    </row>
    <row r="53" spans="2:8" x14ac:dyDescent="0.25">
      <c r="B53" s="70" t="s">
        <v>143</v>
      </c>
      <c r="C53" s="65">
        <v>0</v>
      </c>
      <c r="D53" s="65">
        <v>1420</v>
      </c>
      <c r="E53" s="65">
        <v>0</v>
      </c>
      <c r="F53" s="67">
        <v>0</v>
      </c>
      <c r="G53" s="67"/>
      <c r="H53" s="67"/>
    </row>
    <row r="54" spans="2:8" x14ac:dyDescent="0.25">
      <c r="B54" s="69" t="s">
        <v>154</v>
      </c>
      <c r="C54" s="65">
        <v>0</v>
      </c>
      <c r="D54" s="65">
        <v>1420</v>
      </c>
      <c r="E54" s="65">
        <v>0</v>
      </c>
      <c r="F54" s="67">
        <v>0</v>
      </c>
      <c r="G54" s="67"/>
      <c r="H54" s="67"/>
    </row>
    <row r="55" spans="2:8" x14ac:dyDescent="0.25">
      <c r="B55" s="70" t="s">
        <v>160</v>
      </c>
      <c r="C55" s="65">
        <v>0</v>
      </c>
      <c r="D55" s="65">
        <v>0</v>
      </c>
      <c r="E55" s="65">
        <v>0</v>
      </c>
      <c r="F55" s="67">
        <v>0</v>
      </c>
      <c r="G55" s="67"/>
      <c r="H55" s="67"/>
    </row>
    <row r="56" spans="2:8" x14ac:dyDescent="0.25">
      <c r="B56" s="70" t="s">
        <v>143</v>
      </c>
      <c r="C56" s="65">
        <v>0</v>
      </c>
      <c r="D56" s="65">
        <v>0</v>
      </c>
      <c r="E56" s="65">
        <v>0</v>
      </c>
      <c r="F56" s="67">
        <v>0</v>
      </c>
      <c r="G56" s="67"/>
      <c r="H56" s="67"/>
    </row>
    <row r="57" spans="2:8" x14ac:dyDescent="0.25">
      <c r="B57" s="69" t="s">
        <v>149</v>
      </c>
      <c r="C57" s="65">
        <v>0</v>
      </c>
      <c r="D57" s="65">
        <v>0</v>
      </c>
      <c r="E57" s="65">
        <v>0</v>
      </c>
      <c r="F57" s="67">
        <v>0</v>
      </c>
      <c r="G57" s="67"/>
      <c r="H57" s="67"/>
    </row>
    <row r="58" spans="2:8" x14ac:dyDescent="0.25">
      <c r="B58" s="69" t="s">
        <v>150</v>
      </c>
      <c r="C58" s="65">
        <v>0</v>
      </c>
      <c r="D58" s="65">
        <v>0</v>
      </c>
      <c r="E58" s="65">
        <v>0</v>
      </c>
      <c r="F58" s="67">
        <v>0</v>
      </c>
      <c r="G58" s="67"/>
      <c r="H58" s="67"/>
    </row>
  </sheetData>
  <mergeCells count="1">
    <mergeCell ref="B2:H2"/>
  </mergeCells>
  <pageMargins left="0.7" right="0.7" top="0.75" bottom="0.75" header="0.3" footer="0.3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6"/>
  <sheetViews>
    <sheetView topLeftCell="D16" workbookViewId="0">
      <selection activeCell="G7" sqref="G7:L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2:12" ht="18" customHeight="1" x14ac:dyDescent="0.25">
      <c r="B2" s="168" t="s">
        <v>65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</row>
    <row r="3" spans="2:12" ht="15.75" customHeight="1" x14ac:dyDescent="0.25">
      <c r="B3" s="168" t="s">
        <v>41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</row>
    <row r="4" spans="2:12" ht="18" x14ac:dyDescent="0.25">
      <c r="B4" s="16"/>
      <c r="C4" s="16"/>
      <c r="D4" s="16"/>
      <c r="E4" s="16"/>
      <c r="F4" s="16"/>
      <c r="G4" s="16"/>
      <c r="H4" s="16"/>
      <c r="I4" s="16"/>
      <c r="J4" s="3"/>
      <c r="K4" s="3"/>
      <c r="L4" s="3"/>
    </row>
    <row r="5" spans="2:12" ht="25.5" customHeight="1" x14ac:dyDescent="0.25">
      <c r="B5" s="165" t="s">
        <v>7</v>
      </c>
      <c r="C5" s="166"/>
      <c r="D5" s="166"/>
      <c r="E5" s="166"/>
      <c r="F5" s="167"/>
      <c r="G5" s="41" t="s">
        <v>68</v>
      </c>
      <c r="H5" s="39" t="s">
        <v>69</v>
      </c>
      <c r="I5" s="41" t="s">
        <v>70</v>
      </c>
      <c r="J5" s="41" t="s">
        <v>71</v>
      </c>
      <c r="K5" s="41" t="s">
        <v>17</v>
      </c>
      <c r="L5" s="41" t="s">
        <v>50</v>
      </c>
    </row>
    <row r="6" spans="2:12" x14ac:dyDescent="0.25">
      <c r="B6" s="165">
        <v>1</v>
      </c>
      <c r="C6" s="166"/>
      <c r="D6" s="166"/>
      <c r="E6" s="166"/>
      <c r="F6" s="167"/>
      <c r="G6" s="41">
        <v>2</v>
      </c>
      <c r="H6" s="41">
        <v>3</v>
      </c>
      <c r="I6" s="41">
        <v>4</v>
      </c>
      <c r="J6" s="41">
        <v>5</v>
      </c>
      <c r="K6" s="41" t="s">
        <v>19</v>
      </c>
      <c r="L6" s="41" t="s">
        <v>20</v>
      </c>
    </row>
    <row r="7" spans="2:12" ht="25.5" x14ac:dyDescent="0.25">
      <c r="B7" s="5">
        <v>8</v>
      </c>
      <c r="C7" s="5"/>
      <c r="D7" s="5"/>
      <c r="E7" s="5"/>
      <c r="F7" s="5" t="s">
        <v>9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</row>
    <row r="8" spans="2:12" x14ac:dyDescent="0.25">
      <c r="B8" s="5"/>
      <c r="C8" s="10">
        <v>84</v>
      </c>
      <c r="D8" s="10"/>
      <c r="E8" s="10"/>
      <c r="F8" s="10" t="s">
        <v>14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</row>
    <row r="9" spans="2:12" ht="51" x14ac:dyDescent="0.25">
      <c r="B9" s="6"/>
      <c r="C9" s="6"/>
      <c r="D9" s="6">
        <v>841</v>
      </c>
      <c r="E9" s="6"/>
      <c r="F9" s="30" t="s">
        <v>42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</row>
    <row r="10" spans="2:12" ht="25.5" x14ac:dyDescent="0.25">
      <c r="B10" s="6"/>
      <c r="C10" s="6"/>
      <c r="D10" s="6"/>
      <c r="E10" s="6">
        <v>8413</v>
      </c>
      <c r="F10" s="30" t="s">
        <v>43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</row>
    <row r="11" spans="2:12" x14ac:dyDescent="0.25">
      <c r="B11" s="6"/>
      <c r="C11" s="6"/>
      <c r="D11" s="6"/>
      <c r="E11" s="7" t="s">
        <v>25</v>
      </c>
      <c r="F11" s="12"/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</row>
    <row r="12" spans="2:12" ht="25.5" x14ac:dyDescent="0.25">
      <c r="B12" s="8">
        <v>5</v>
      </c>
      <c r="C12" s="9"/>
      <c r="D12" s="9"/>
      <c r="E12" s="9"/>
      <c r="F12" s="23" t="s">
        <v>10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</row>
    <row r="13" spans="2:12" ht="25.5" x14ac:dyDescent="0.25">
      <c r="B13" s="10"/>
      <c r="C13" s="10">
        <v>54</v>
      </c>
      <c r="D13" s="10"/>
      <c r="E13" s="10"/>
      <c r="F13" s="24" t="s">
        <v>15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</row>
    <row r="14" spans="2:12" ht="63.75" x14ac:dyDescent="0.25">
      <c r="B14" s="10"/>
      <c r="C14" s="10"/>
      <c r="D14" s="10">
        <v>541</v>
      </c>
      <c r="E14" s="30"/>
      <c r="F14" s="30" t="s">
        <v>44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</row>
    <row r="15" spans="2:12" ht="38.25" x14ac:dyDescent="0.25">
      <c r="B15" s="10"/>
      <c r="C15" s="10"/>
      <c r="D15" s="10"/>
      <c r="E15" s="30">
        <v>5413</v>
      </c>
      <c r="F15" s="30" t="s">
        <v>45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</row>
    <row r="16" spans="2:12" x14ac:dyDescent="0.25">
      <c r="B16" s="11" t="s">
        <v>16</v>
      </c>
      <c r="C16" s="9"/>
      <c r="D16" s="9"/>
      <c r="E16" s="9"/>
      <c r="F16" s="23" t="s">
        <v>25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6"/>
  <sheetViews>
    <sheetView topLeftCell="A19" workbookViewId="0">
      <selection activeCell="C6" sqref="C6:H2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6"/>
      <c r="C1" s="16"/>
      <c r="D1" s="16"/>
      <c r="E1" s="16"/>
      <c r="F1" s="3"/>
      <c r="G1" s="3"/>
      <c r="H1" s="3"/>
    </row>
    <row r="2" spans="2:8" ht="15.75" customHeight="1" x14ac:dyDescent="0.25">
      <c r="B2" s="168" t="s">
        <v>46</v>
      </c>
      <c r="C2" s="168"/>
      <c r="D2" s="168"/>
      <c r="E2" s="168"/>
      <c r="F2" s="168"/>
      <c r="G2" s="168"/>
      <c r="H2" s="168"/>
    </row>
    <row r="3" spans="2:8" ht="18" x14ac:dyDescent="0.25">
      <c r="B3" s="16"/>
      <c r="C3" s="16"/>
      <c r="D3" s="16"/>
      <c r="E3" s="16"/>
      <c r="F3" s="3"/>
      <c r="G3" s="3"/>
      <c r="H3" s="3"/>
    </row>
    <row r="4" spans="2:8" ht="25.5" x14ac:dyDescent="0.25">
      <c r="B4" s="39" t="s">
        <v>7</v>
      </c>
      <c r="C4" s="39" t="s">
        <v>74</v>
      </c>
      <c r="D4" s="39" t="s">
        <v>69</v>
      </c>
      <c r="E4" s="39" t="s">
        <v>70</v>
      </c>
      <c r="F4" s="39" t="s">
        <v>71</v>
      </c>
      <c r="G4" s="39" t="s">
        <v>17</v>
      </c>
      <c r="H4" s="39" t="s">
        <v>50</v>
      </c>
    </row>
    <row r="5" spans="2:8" x14ac:dyDescent="0.25">
      <c r="B5" s="39">
        <v>1</v>
      </c>
      <c r="C5" s="39">
        <v>2</v>
      </c>
      <c r="D5" s="39">
        <v>3</v>
      </c>
      <c r="E5" s="39">
        <v>4</v>
      </c>
      <c r="F5" s="39">
        <v>5</v>
      </c>
      <c r="G5" s="39" t="s">
        <v>19</v>
      </c>
      <c r="H5" s="39" t="s">
        <v>20</v>
      </c>
    </row>
    <row r="6" spans="2:8" x14ac:dyDescent="0.25">
      <c r="B6" s="5" t="s">
        <v>47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</row>
    <row r="7" spans="2:8" x14ac:dyDescent="0.25">
      <c r="B7" s="5" t="s">
        <v>37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</row>
    <row r="8" spans="2:8" x14ac:dyDescent="0.25">
      <c r="B8" s="33" t="s">
        <v>36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</row>
    <row r="9" spans="2:8" x14ac:dyDescent="0.25">
      <c r="B9" s="32" t="s">
        <v>35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</row>
    <row r="10" spans="2:8" x14ac:dyDescent="0.25">
      <c r="B10" s="32" t="s">
        <v>25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</row>
    <row r="11" spans="2:8" x14ac:dyDescent="0.25">
      <c r="B11" s="5" t="s">
        <v>34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</row>
    <row r="12" spans="2:8" x14ac:dyDescent="0.25">
      <c r="B12" s="31" t="s">
        <v>33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</row>
    <row r="13" spans="2:8" x14ac:dyDescent="0.25">
      <c r="B13" s="5" t="s">
        <v>32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</row>
    <row r="14" spans="2:8" x14ac:dyDescent="0.25">
      <c r="B14" s="31" t="s">
        <v>31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</row>
    <row r="15" spans="2:8" x14ac:dyDescent="0.25">
      <c r="B15" s="10" t="s">
        <v>16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</row>
    <row r="16" spans="2:8" x14ac:dyDescent="0.25">
      <c r="B16" s="31"/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</row>
    <row r="17" spans="2:8" ht="15.75" customHeight="1" x14ac:dyDescent="0.25">
      <c r="B17" s="5" t="s">
        <v>48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</row>
    <row r="18" spans="2:8" ht="15.75" customHeight="1" x14ac:dyDescent="0.25">
      <c r="B18" s="5" t="s">
        <v>37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</row>
    <row r="19" spans="2:8" x14ac:dyDescent="0.25">
      <c r="B19" s="33" t="s">
        <v>36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</row>
    <row r="20" spans="2:8" x14ac:dyDescent="0.25">
      <c r="B20" s="32" t="s">
        <v>35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</row>
    <row r="21" spans="2:8" x14ac:dyDescent="0.25">
      <c r="B21" s="32" t="s">
        <v>25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</row>
    <row r="22" spans="2:8" x14ac:dyDescent="0.25">
      <c r="B22" s="5" t="s">
        <v>34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</row>
    <row r="23" spans="2:8" x14ac:dyDescent="0.25">
      <c r="B23" s="31" t="s">
        <v>33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</row>
    <row r="24" spans="2:8" x14ac:dyDescent="0.25">
      <c r="B24" s="5" t="s">
        <v>32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</row>
    <row r="25" spans="2:8" x14ac:dyDescent="0.25">
      <c r="B25" s="31" t="s">
        <v>31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</row>
    <row r="26" spans="2:8" x14ac:dyDescent="0.25">
      <c r="B26" s="10" t="s">
        <v>16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I154"/>
  <sheetViews>
    <sheetView tabSelected="1" topLeftCell="B187" workbookViewId="0">
      <selection activeCell="F8" sqref="F8:H8"/>
    </sheetView>
  </sheetViews>
  <sheetFormatPr defaultRowHeight="15" x14ac:dyDescent="0.25"/>
  <cols>
    <col min="2" max="2" width="8.140625" bestFit="1" customWidth="1"/>
    <col min="3" max="3" width="8.42578125" bestFit="1" customWidth="1"/>
    <col min="4" max="4" width="23.42578125" customWidth="1"/>
    <col min="5" max="5" width="50.28515625" customWidth="1"/>
    <col min="6" max="8" width="25.28515625" customWidth="1"/>
    <col min="9" max="9" width="15.7109375" customWidth="1"/>
  </cols>
  <sheetData>
    <row r="1" spans="2:9" ht="18" x14ac:dyDescent="0.25">
      <c r="B1" s="2"/>
      <c r="C1" s="2"/>
      <c r="D1" s="2"/>
      <c r="E1" s="2"/>
      <c r="F1" s="2"/>
      <c r="G1" s="2"/>
      <c r="H1" s="2"/>
      <c r="I1" s="3"/>
    </row>
    <row r="2" spans="2:9" ht="18" customHeight="1" x14ac:dyDescent="0.25">
      <c r="B2" s="168" t="s">
        <v>11</v>
      </c>
      <c r="C2" s="177"/>
      <c r="D2" s="177"/>
      <c r="E2" s="177"/>
      <c r="F2" s="177"/>
      <c r="G2" s="177"/>
      <c r="H2" s="177"/>
      <c r="I2" s="177"/>
    </row>
    <row r="3" spans="2:9" ht="18" x14ac:dyDescent="0.25">
      <c r="B3" s="2"/>
      <c r="C3" s="2"/>
      <c r="D3" s="2"/>
      <c r="E3" s="2"/>
      <c r="F3" s="2"/>
      <c r="G3" s="2"/>
      <c r="H3" s="2"/>
      <c r="I3" s="3"/>
    </row>
    <row r="4" spans="2:9" ht="15.75" x14ac:dyDescent="0.25">
      <c r="B4" s="181" t="s">
        <v>66</v>
      </c>
      <c r="C4" s="181"/>
      <c r="D4" s="181"/>
      <c r="E4" s="181"/>
      <c r="F4" s="181"/>
      <c r="G4" s="181"/>
      <c r="H4" s="181"/>
      <c r="I4" s="181"/>
    </row>
    <row r="5" spans="2:9" ht="18" x14ac:dyDescent="0.25">
      <c r="B5" s="16"/>
      <c r="C5" s="16"/>
      <c r="D5" s="16"/>
      <c r="E5" s="16"/>
      <c r="F5" s="16"/>
      <c r="G5" s="16"/>
      <c r="H5" s="16"/>
      <c r="I5" s="3"/>
    </row>
    <row r="6" spans="2:9" ht="25.5" x14ac:dyDescent="0.25">
      <c r="B6" s="165" t="s">
        <v>161</v>
      </c>
      <c r="C6" s="166"/>
      <c r="D6" s="166"/>
      <c r="E6" s="167"/>
      <c r="F6" s="39" t="s">
        <v>338</v>
      </c>
      <c r="G6" s="39" t="s">
        <v>70</v>
      </c>
      <c r="H6" s="39" t="s">
        <v>344</v>
      </c>
      <c r="I6" s="39" t="s">
        <v>50</v>
      </c>
    </row>
    <row r="7" spans="2:9" s="29" customFormat="1" ht="15.75" customHeight="1" x14ac:dyDescent="0.2">
      <c r="B7" s="182">
        <v>1</v>
      </c>
      <c r="C7" s="183"/>
      <c r="D7" s="183"/>
      <c r="E7" s="184"/>
      <c r="F7" s="40">
        <v>2</v>
      </c>
      <c r="G7" s="40">
        <v>3</v>
      </c>
      <c r="H7" s="40">
        <v>4</v>
      </c>
      <c r="I7" s="40" t="s">
        <v>205</v>
      </c>
    </row>
    <row r="8" spans="2:9" s="43" customFormat="1" ht="30" customHeight="1" x14ac:dyDescent="0.25">
      <c r="B8" s="178" t="s">
        <v>162</v>
      </c>
      <c r="C8" s="179"/>
      <c r="D8" s="180"/>
      <c r="E8" s="42" t="s">
        <v>161</v>
      </c>
      <c r="F8" s="76">
        <f>SUM(F11+F15+F22+F29+F35+F37+F41+F48+F75+F87+F97+F100+F103+F106+F114+F117+F120+F130+F133+F140+F144+F149+F152)</f>
        <v>2619358</v>
      </c>
      <c r="G8" s="77">
        <v>0</v>
      </c>
      <c r="H8" s="77">
        <f>SUM(H11+H15+H22+H29+H35+H37+H41+H48+H75+H87+H97+H100+H103+H106+H114+H117+H120+H130+H133+H140+H144+H149+H152)</f>
        <v>1203329.8400000001</v>
      </c>
      <c r="I8" s="77">
        <f>H8/F8*100</f>
        <v>45.939876870591959</v>
      </c>
    </row>
    <row r="9" spans="2:9" s="43" customFormat="1" ht="30" customHeight="1" x14ac:dyDescent="0.25">
      <c r="B9" s="135">
        <v>1202</v>
      </c>
      <c r="C9" s="136"/>
      <c r="D9" s="137"/>
      <c r="E9" s="137" t="s">
        <v>364</v>
      </c>
      <c r="F9" s="76">
        <v>12250</v>
      </c>
      <c r="G9" s="77">
        <v>0</v>
      </c>
      <c r="H9" s="77">
        <v>0</v>
      </c>
      <c r="I9" s="77">
        <f t="shared" ref="I9:I72" si="0">H9/F9*100</f>
        <v>0</v>
      </c>
    </row>
    <row r="10" spans="2:9" s="43" customFormat="1" ht="30" customHeight="1" x14ac:dyDescent="0.25">
      <c r="B10" s="135" t="s">
        <v>365</v>
      </c>
      <c r="C10" s="136"/>
      <c r="D10" s="137"/>
      <c r="E10" s="137" t="s">
        <v>366</v>
      </c>
      <c r="F10" s="76">
        <v>12250</v>
      </c>
      <c r="G10" s="77">
        <v>0</v>
      </c>
      <c r="H10" s="77">
        <v>0</v>
      </c>
      <c r="I10" s="77">
        <f t="shared" si="0"/>
        <v>0</v>
      </c>
    </row>
    <row r="11" spans="2:9" s="43" customFormat="1" ht="30" customHeight="1" x14ac:dyDescent="0.25">
      <c r="B11" s="135"/>
      <c r="C11" s="133" t="s">
        <v>148</v>
      </c>
      <c r="D11" s="137"/>
      <c r="E11" s="137" t="s">
        <v>163</v>
      </c>
      <c r="F11" s="76">
        <v>12250</v>
      </c>
      <c r="G11" s="77">
        <v>0</v>
      </c>
      <c r="H11" s="77">
        <v>0</v>
      </c>
      <c r="I11" s="77">
        <f t="shared" si="0"/>
        <v>0</v>
      </c>
    </row>
    <row r="12" spans="2:9" s="43" customFormat="1" ht="30" customHeight="1" x14ac:dyDescent="0.25">
      <c r="B12" s="135"/>
      <c r="C12" s="185"/>
      <c r="D12" s="137">
        <v>323</v>
      </c>
      <c r="E12" s="137" t="s">
        <v>266</v>
      </c>
      <c r="F12" s="76">
        <v>12250</v>
      </c>
      <c r="G12" s="77">
        <v>0</v>
      </c>
      <c r="H12" s="77">
        <v>0</v>
      </c>
      <c r="I12" s="77">
        <f t="shared" si="0"/>
        <v>0</v>
      </c>
    </row>
    <row r="13" spans="2:9" s="43" customFormat="1" ht="30" customHeight="1" x14ac:dyDescent="0.25">
      <c r="B13" s="169" t="s">
        <v>164</v>
      </c>
      <c r="C13" s="170"/>
      <c r="D13" s="171"/>
      <c r="E13" s="44" t="s">
        <v>165</v>
      </c>
      <c r="F13" s="76">
        <f>SUM(F14+F34)</f>
        <v>70851</v>
      </c>
      <c r="G13" s="77">
        <v>0</v>
      </c>
      <c r="H13" s="77">
        <f>SUM(H14+H34)</f>
        <v>42397.740000000005</v>
      </c>
      <c r="I13" s="77">
        <f t="shared" si="0"/>
        <v>59.840707964601783</v>
      </c>
    </row>
    <row r="14" spans="2:9" s="43" customFormat="1" ht="30" customHeight="1" x14ac:dyDescent="0.25">
      <c r="B14" s="173" t="s">
        <v>166</v>
      </c>
      <c r="C14" s="173"/>
      <c r="D14" s="173"/>
      <c r="E14" s="44" t="s">
        <v>167</v>
      </c>
      <c r="F14" s="138">
        <f>SUM(F15+F22+F29)</f>
        <v>66487</v>
      </c>
      <c r="G14" s="77">
        <v>0</v>
      </c>
      <c r="H14" s="77">
        <f>SUM(H15+H22+H29)</f>
        <v>39103.160000000003</v>
      </c>
      <c r="I14" s="77">
        <f t="shared" si="0"/>
        <v>58.813241686344711</v>
      </c>
    </row>
    <row r="15" spans="2:9" s="43" customFormat="1" ht="30" customHeight="1" x14ac:dyDescent="0.25">
      <c r="B15" s="169" t="s">
        <v>148</v>
      </c>
      <c r="C15" s="170"/>
      <c r="D15" s="171"/>
      <c r="E15" s="42" t="s">
        <v>163</v>
      </c>
      <c r="F15" s="76">
        <v>31136</v>
      </c>
      <c r="G15" s="77">
        <v>0</v>
      </c>
      <c r="H15" s="77">
        <v>18312.04</v>
      </c>
      <c r="I15" s="77">
        <f t="shared" si="0"/>
        <v>58.813078108941419</v>
      </c>
    </row>
    <row r="16" spans="2:9" s="43" customFormat="1" ht="30" customHeight="1" x14ac:dyDescent="0.25">
      <c r="B16" s="113"/>
      <c r="C16" s="114" t="s">
        <v>279</v>
      </c>
      <c r="D16" s="115"/>
      <c r="E16" s="117"/>
      <c r="F16" s="76">
        <f>SUM(F17:F19)</f>
        <v>29297</v>
      </c>
      <c r="G16" s="77">
        <v>0</v>
      </c>
      <c r="H16" s="77">
        <f>SUM(H17:H19)</f>
        <v>17448.009999999998</v>
      </c>
      <c r="I16" s="77">
        <f t="shared" si="0"/>
        <v>59.555620029354536</v>
      </c>
    </row>
    <row r="17" spans="2:9" s="43" customFormat="1" ht="30" customHeight="1" x14ac:dyDescent="0.25">
      <c r="B17" s="113"/>
      <c r="C17" s="114"/>
      <c r="D17" s="115" t="s">
        <v>278</v>
      </c>
      <c r="E17" s="117" t="s">
        <v>275</v>
      </c>
      <c r="F17" s="76">
        <v>22816</v>
      </c>
      <c r="G17" s="77">
        <v>0</v>
      </c>
      <c r="H17" s="77">
        <v>13673.84</v>
      </c>
      <c r="I17" s="77">
        <f t="shared" si="0"/>
        <v>59.930925666199165</v>
      </c>
    </row>
    <row r="18" spans="2:9" s="43" customFormat="1" ht="30" customHeight="1" x14ac:dyDescent="0.25">
      <c r="B18" s="113"/>
      <c r="C18" s="114"/>
      <c r="D18" s="115" t="s">
        <v>276</v>
      </c>
      <c r="E18" s="117" t="s">
        <v>277</v>
      </c>
      <c r="F18" s="76">
        <v>2716</v>
      </c>
      <c r="G18" s="77">
        <v>0</v>
      </c>
      <c r="H18" s="77">
        <v>1517.97</v>
      </c>
      <c r="I18" s="77">
        <f t="shared" si="0"/>
        <v>55.889911634756992</v>
      </c>
    </row>
    <row r="19" spans="2:9" s="43" customFormat="1" ht="30" customHeight="1" x14ac:dyDescent="0.25">
      <c r="B19" s="84"/>
      <c r="C19" s="85"/>
      <c r="D19" s="86" t="s">
        <v>280</v>
      </c>
      <c r="E19" s="88" t="s">
        <v>263</v>
      </c>
      <c r="F19" s="76">
        <v>3765</v>
      </c>
      <c r="G19" s="77">
        <v>0</v>
      </c>
      <c r="H19" s="77">
        <v>2256.1999999999998</v>
      </c>
      <c r="I19" s="77">
        <f t="shared" si="0"/>
        <v>59.925630810092954</v>
      </c>
    </row>
    <row r="20" spans="2:9" s="43" customFormat="1" ht="30" customHeight="1" x14ac:dyDescent="0.25">
      <c r="B20" s="113"/>
      <c r="C20" s="114" t="s">
        <v>282</v>
      </c>
      <c r="D20" s="115"/>
      <c r="E20" s="117"/>
      <c r="F20" s="76">
        <v>1839</v>
      </c>
      <c r="G20" s="77">
        <v>0</v>
      </c>
      <c r="H20" s="77">
        <v>864.03</v>
      </c>
      <c r="I20" s="77">
        <f t="shared" si="0"/>
        <v>46.9836867862969</v>
      </c>
    </row>
    <row r="21" spans="2:9" s="43" customFormat="1" ht="30" customHeight="1" x14ac:dyDescent="0.25">
      <c r="B21" s="113"/>
      <c r="C21" s="114"/>
      <c r="D21" s="115" t="s">
        <v>281</v>
      </c>
      <c r="E21" s="117" t="s">
        <v>284</v>
      </c>
      <c r="F21" s="76">
        <v>1839</v>
      </c>
      <c r="G21" s="77">
        <v>0</v>
      </c>
      <c r="H21" s="77">
        <v>864.03</v>
      </c>
      <c r="I21" s="77">
        <f t="shared" si="0"/>
        <v>46.9836867862969</v>
      </c>
    </row>
    <row r="22" spans="2:9" s="43" customFormat="1" ht="30" customHeight="1" x14ac:dyDescent="0.25">
      <c r="B22" s="169" t="s">
        <v>147</v>
      </c>
      <c r="C22" s="170"/>
      <c r="D22" s="171"/>
      <c r="E22" s="42" t="s">
        <v>168</v>
      </c>
      <c r="F22" s="76">
        <v>11340</v>
      </c>
      <c r="G22" s="77">
        <v>0</v>
      </c>
      <c r="H22" s="77">
        <v>20791.12</v>
      </c>
      <c r="I22" s="77">
        <f t="shared" si="0"/>
        <v>183.3432098765432</v>
      </c>
    </row>
    <row r="23" spans="2:9" s="43" customFormat="1" ht="30" customHeight="1" x14ac:dyDescent="0.25">
      <c r="B23" s="113"/>
      <c r="C23" s="114" t="s">
        <v>279</v>
      </c>
      <c r="D23" s="115"/>
      <c r="E23" s="117"/>
      <c r="F23" s="76">
        <f>SUM(F24:F26)</f>
        <v>10702</v>
      </c>
      <c r="G23" s="108">
        <v>0</v>
      </c>
      <c r="H23" s="77">
        <f>SUM(H24:H26)</f>
        <v>19810.11</v>
      </c>
      <c r="I23" s="77">
        <f t="shared" si="0"/>
        <v>185.10661558587179</v>
      </c>
    </row>
    <row r="24" spans="2:9" s="43" customFormat="1" ht="30" customHeight="1" x14ac:dyDescent="0.25">
      <c r="B24" s="109"/>
      <c r="C24" s="110"/>
      <c r="D24" s="111" t="s">
        <v>278</v>
      </c>
      <c r="E24" s="112" t="s">
        <v>275</v>
      </c>
      <c r="F24" s="76">
        <v>7772</v>
      </c>
      <c r="G24" s="131">
        <v>0</v>
      </c>
      <c r="H24" s="77">
        <v>15525.03</v>
      </c>
      <c r="I24" s="77">
        <f t="shared" si="0"/>
        <v>199.75591868244982</v>
      </c>
    </row>
    <row r="25" spans="2:9" s="43" customFormat="1" ht="30" customHeight="1" x14ac:dyDescent="0.25">
      <c r="B25" s="84"/>
      <c r="C25" s="85"/>
      <c r="D25" s="86" t="s">
        <v>276</v>
      </c>
      <c r="E25" s="88" t="s">
        <v>262</v>
      </c>
      <c r="F25" s="76">
        <v>1648</v>
      </c>
      <c r="G25" s="131">
        <v>0</v>
      </c>
      <c r="H25" s="77">
        <v>1723.47</v>
      </c>
      <c r="I25" s="77">
        <f t="shared" si="0"/>
        <v>104.57949029126215</v>
      </c>
    </row>
    <row r="26" spans="2:9" s="43" customFormat="1" ht="30" customHeight="1" x14ac:dyDescent="0.25">
      <c r="B26" s="84"/>
      <c r="C26" s="85"/>
      <c r="D26" s="86" t="s">
        <v>280</v>
      </c>
      <c r="E26" s="88" t="s">
        <v>263</v>
      </c>
      <c r="F26" s="76">
        <v>1282</v>
      </c>
      <c r="G26" s="131">
        <v>0</v>
      </c>
      <c r="H26" s="77">
        <v>2561.61</v>
      </c>
      <c r="I26" s="77">
        <f t="shared" si="0"/>
        <v>199.81357254290174</v>
      </c>
    </row>
    <row r="27" spans="2:9" s="43" customFormat="1" ht="30" customHeight="1" x14ac:dyDescent="0.25">
      <c r="B27" s="113"/>
      <c r="C27" s="114" t="s">
        <v>282</v>
      </c>
      <c r="D27" s="115"/>
      <c r="E27" s="117"/>
      <c r="F27" s="76">
        <v>638</v>
      </c>
      <c r="G27" s="131">
        <v>0</v>
      </c>
      <c r="H27" s="77">
        <v>981.01</v>
      </c>
      <c r="I27" s="77">
        <f t="shared" si="0"/>
        <v>153.76332288401252</v>
      </c>
    </row>
    <row r="28" spans="2:9" s="43" customFormat="1" ht="30" customHeight="1" x14ac:dyDescent="0.25">
      <c r="B28" s="113"/>
      <c r="C28" s="114"/>
      <c r="D28" s="115" t="s">
        <v>281</v>
      </c>
      <c r="E28" s="117" t="s">
        <v>284</v>
      </c>
      <c r="F28" s="76">
        <v>638</v>
      </c>
      <c r="G28" s="131">
        <v>0</v>
      </c>
      <c r="H28" s="77">
        <v>981.01</v>
      </c>
      <c r="I28" s="77">
        <f t="shared" si="0"/>
        <v>153.76332288401252</v>
      </c>
    </row>
    <row r="29" spans="2:9" s="43" customFormat="1" ht="30" customHeight="1" x14ac:dyDescent="0.25">
      <c r="B29" s="124" t="s">
        <v>357</v>
      </c>
      <c r="C29" s="125"/>
      <c r="D29" s="126"/>
      <c r="E29" s="127" t="s">
        <v>358</v>
      </c>
      <c r="F29" s="76">
        <v>24011</v>
      </c>
      <c r="G29" s="131">
        <v>0</v>
      </c>
      <c r="H29" s="77">
        <v>0</v>
      </c>
      <c r="I29" s="77">
        <f t="shared" si="0"/>
        <v>0</v>
      </c>
    </row>
    <row r="30" spans="2:9" s="43" customFormat="1" ht="30" customHeight="1" x14ac:dyDescent="0.25">
      <c r="B30" s="124"/>
      <c r="C30" s="125"/>
      <c r="D30" s="126" t="s">
        <v>359</v>
      </c>
      <c r="E30" s="127" t="s">
        <v>262</v>
      </c>
      <c r="F30" s="76">
        <v>1436</v>
      </c>
      <c r="G30" s="131">
        <v>0</v>
      </c>
      <c r="H30" s="77">
        <v>0</v>
      </c>
      <c r="I30" s="77">
        <f t="shared" si="0"/>
        <v>0</v>
      </c>
    </row>
    <row r="31" spans="2:9" s="43" customFormat="1" ht="30" customHeight="1" x14ac:dyDescent="0.25">
      <c r="B31" s="124"/>
      <c r="C31" s="125"/>
      <c r="D31" s="126" t="s">
        <v>360</v>
      </c>
      <c r="E31" s="127" t="s">
        <v>263</v>
      </c>
      <c r="F31" s="76">
        <v>2992</v>
      </c>
      <c r="G31" s="131">
        <v>0</v>
      </c>
      <c r="H31" s="77">
        <v>0</v>
      </c>
      <c r="I31" s="77">
        <f t="shared" si="0"/>
        <v>0</v>
      </c>
    </row>
    <row r="32" spans="2:9" s="43" customFormat="1" ht="30" customHeight="1" x14ac:dyDescent="0.25">
      <c r="B32" s="124"/>
      <c r="C32" s="125"/>
      <c r="D32" s="126" t="s">
        <v>361</v>
      </c>
      <c r="E32" s="127" t="s">
        <v>275</v>
      </c>
      <c r="F32" s="76">
        <v>18133</v>
      </c>
      <c r="G32" s="131">
        <v>0</v>
      </c>
      <c r="H32" s="77">
        <v>0</v>
      </c>
      <c r="I32" s="77">
        <f t="shared" si="0"/>
        <v>0</v>
      </c>
    </row>
    <row r="33" spans="2:9" s="43" customFormat="1" ht="30" customHeight="1" x14ac:dyDescent="0.25">
      <c r="B33" s="124"/>
      <c r="C33" s="125"/>
      <c r="D33" s="126" t="s">
        <v>362</v>
      </c>
      <c r="E33" s="127" t="s">
        <v>264</v>
      </c>
      <c r="F33" s="76">
        <v>1450</v>
      </c>
      <c r="G33" s="131">
        <v>0</v>
      </c>
      <c r="H33" s="77">
        <v>0</v>
      </c>
      <c r="I33" s="77">
        <f t="shared" si="0"/>
        <v>0</v>
      </c>
    </row>
    <row r="34" spans="2:9" s="43" customFormat="1" ht="30" customHeight="1" x14ac:dyDescent="0.25">
      <c r="B34" s="132" t="s">
        <v>363</v>
      </c>
      <c r="C34" s="133"/>
      <c r="D34" s="134"/>
      <c r="E34" s="137" t="s">
        <v>179</v>
      </c>
      <c r="F34" s="76">
        <f>SUM(F35+F37)</f>
        <v>4364</v>
      </c>
      <c r="G34" s="131">
        <v>0</v>
      </c>
      <c r="H34" s="77">
        <v>3294.58</v>
      </c>
      <c r="I34" s="77">
        <f t="shared" si="0"/>
        <v>75.49450045829515</v>
      </c>
    </row>
    <row r="35" spans="2:9" s="43" customFormat="1" ht="30" customHeight="1" x14ac:dyDescent="0.25">
      <c r="B35" s="113" t="s">
        <v>147</v>
      </c>
      <c r="C35" s="73"/>
      <c r="D35" s="74"/>
      <c r="E35" s="44" t="s">
        <v>168</v>
      </c>
      <c r="F35" s="76">
        <v>3862</v>
      </c>
      <c r="G35" s="77">
        <v>0</v>
      </c>
      <c r="H35" s="77">
        <v>3294.58</v>
      </c>
      <c r="I35" s="77">
        <f t="shared" si="0"/>
        <v>85.307612635939918</v>
      </c>
    </row>
    <row r="36" spans="2:9" s="43" customFormat="1" ht="30" customHeight="1" x14ac:dyDescent="0.25">
      <c r="B36" s="84"/>
      <c r="C36" s="87"/>
      <c r="D36" s="88">
        <v>3222</v>
      </c>
      <c r="E36" s="44" t="s">
        <v>265</v>
      </c>
      <c r="F36" s="76">
        <v>3862</v>
      </c>
      <c r="G36" s="77">
        <v>0</v>
      </c>
      <c r="H36" s="77">
        <v>3294.58</v>
      </c>
      <c r="I36" s="77">
        <f t="shared" si="0"/>
        <v>85.307612635939918</v>
      </c>
    </row>
    <row r="37" spans="2:9" s="43" customFormat="1" ht="30" customHeight="1" x14ac:dyDescent="0.25">
      <c r="B37" s="132" t="s">
        <v>156</v>
      </c>
      <c r="C37" s="136"/>
      <c r="D37" s="137"/>
      <c r="E37" s="44" t="s">
        <v>180</v>
      </c>
      <c r="F37" s="76">
        <v>502</v>
      </c>
      <c r="G37" s="77">
        <v>0</v>
      </c>
      <c r="H37" s="77">
        <v>0</v>
      </c>
      <c r="I37" s="77">
        <f t="shared" si="0"/>
        <v>0</v>
      </c>
    </row>
    <row r="38" spans="2:9" s="43" customFormat="1" ht="30" customHeight="1" x14ac:dyDescent="0.25">
      <c r="B38" s="132"/>
      <c r="C38" s="136"/>
      <c r="D38" s="137">
        <v>3222</v>
      </c>
      <c r="E38" s="44" t="s">
        <v>265</v>
      </c>
      <c r="F38" s="76">
        <v>502</v>
      </c>
      <c r="G38" s="77">
        <v>0</v>
      </c>
      <c r="H38" s="77">
        <v>0</v>
      </c>
      <c r="I38" s="77">
        <f t="shared" si="0"/>
        <v>0</v>
      </c>
    </row>
    <row r="39" spans="2:9" s="43" customFormat="1" ht="30" customHeight="1" x14ac:dyDescent="0.25">
      <c r="B39" s="178">
        <v>1207</v>
      </c>
      <c r="C39" s="179"/>
      <c r="D39" s="180"/>
      <c r="E39" s="44" t="s">
        <v>169</v>
      </c>
      <c r="F39" s="76">
        <f>SUM(F40+F96+F99)</f>
        <v>2292726</v>
      </c>
      <c r="G39" s="77">
        <v>0</v>
      </c>
      <c r="H39" s="77">
        <f>SUM(H40+H96+H99)</f>
        <v>1076186.1400000001</v>
      </c>
      <c r="I39" s="77">
        <f t="shared" si="0"/>
        <v>46.939151909124774</v>
      </c>
    </row>
    <row r="40" spans="2:9" s="43" customFormat="1" ht="30" customHeight="1" x14ac:dyDescent="0.25">
      <c r="B40" s="173" t="s">
        <v>170</v>
      </c>
      <c r="C40" s="173"/>
      <c r="D40" s="173"/>
      <c r="E40" s="44" t="s">
        <v>171</v>
      </c>
      <c r="F40" s="76">
        <f>SUM(F41+F48+F75+F87)</f>
        <v>2258906</v>
      </c>
      <c r="G40" s="77">
        <v>0</v>
      </c>
      <c r="H40" s="77">
        <f>SUM(H41+H48+H75+H87)</f>
        <v>1076186.1400000001</v>
      </c>
      <c r="I40" s="77">
        <f t="shared" si="0"/>
        <v>47.641917813313178</v>
      </c>
    </row>
    <row r="41" spans="2:9" s="43" customFormat="1" ht="30" customHeight="1" x14ac:dyDescent="0.25">
      <c r="B41" s="174" t="s">
        <v>148</v>
      </c>
      <c r="C41" s="175"/>
      <c r="D41" s="176"/>
      <c r="E41" s="44" t="s">
        <v>163</v>
      </c>
      <c r="F41" s="76">
        <v>31079</v>
      </c>
      <c r="G41" s="77">
        <v>0</v>
      </c>
      <c r="H41" s="77">
        <v>0</v>
      </c>
      <c r="I41" s="77">
        <f t="shared" si="0"/>
        <v>0</v>
      </c>
    </row>
    <row r="42" spans="2:9" s="43" customFormat="1" ht="30" customHeight="1" x14ac:dyDescent="0.25">
      <c r="B42" s="113"/>
      <c r="C42" s="114" t="s">
        <v>282</v>
      </c>
      <c r="D42" s="115"/>
      <c r="E42" s="104"/>
      <c r="F42" s="76">
        <f>SUM(F43:F45)</f>
        <v>31079</v>
      </c>
      <c r="G42" s="77">
        <v>0</v>
      </c>
      <c r="H42" s="77">
        <v>0</v>
      </c>
      <c r="I42" s="77">
        <f t="shared" si="0"/>
        <v>0</v>
      </c>
    </row>
    <row r="43" spans="2:9" s="43" customFormat="1" ht="30" customHeight="1" x14ac:dyDescent="0.25">
      <c r="B43" s="84"/>
      <c r="C43" s="85"/>
      <c r="D43" s="86" t="s">
        <v>283</v>
      </c>
      <c r="E43" s="104" t="s">
        <v>264</v>
      </c>
      <c r="F43" s="76">
        <v>0</v>
      </c>
      <c r="G43" s="77">
        <v>0</v>
      </c>
      <c r="H43" s="77">
        <v>0</v>
      </c>
      <c r="I43" s="77">
        <v>0</v>
      </c>
    </row>
    <row r="44" spans="2:9" s="43" customFormat="1" ht="30" customHeight="1" x14ac:dyDescent="0.25">
      <c r="B44" s="84"/>
      <c r="C44" s="85"/>
      <c r="D44" s="86" t="s">
        <v>295</v>
      </c>
      <c r="E44" s="104" t="s">
        <v>265</v>
      </c>
      <c r="F44" s="76">
        <v>2949</v>
      </c>
      <c r="G44" s="77">
        <v>0</v>
      </c>
      <c r="H44" s="77">
        <v>0</v>
      </c>
      <c r="I44" s="77">
        <f t="shared" si="0"/>
        <v>0</v>
      </c>
    </row>
    <row r="45" spans="2:9" s="43" customFormat="1" ht="30" customHeight="1" x14ac:dyDescent="0.25">
      <c r="B45" s="84"/>
      <c r="C45" s="85"/>
      <c r="D45" s="86" t="s">
        <v>294</v>
      </c>
      <c r="E45" s="104" t="s">
        <v>266</v>
      </c>
      <c r="F45" s="76">
        <v>28130</v>
      </c>
      <c r="G45" s="77">
        <v>0</v>
      </c>
      <c r="H45" s="77">
        <v>0</v>
      </c>
      <c r="I45" s="77">
        <f t="shared" si="0"/>
        <v>0</v>
      </c>
    </row>
    <row r="46" spans="2:9" s="43" customFormat="1" ht="30" customHeight="1" x14ac:dyDescent="0.25">
      <c r="B46" s="113"/>
      <c r="C46" s="114" t="s">
        <v>311</v>
      </c>
      <c r="D46" s="115"/>
      <c r="E46" s="104"/>
      <c r="F46" s="76">
        <v>0</v>
      </c>
      <c r="G46" s="77">
        <v>0</v>
      </c>
      <c r="H46" s="77">
        <v>0</v>
      </c>
      <c r="I46" s="77">
        <v>0</v>
      </c>
    </row>
    <row r="47" spans="2:9" s="43" customFormat="1" ht="30" customHeight="1" x14ac:dyDescent="0.25">
      <c r="B47" s="113"/>
      <c r="C47" s="114"/>
      <c r="D47" s="115" t="s">
        <v>312</v>
      </c>
      <c r="E47" s="104" t="s">
        <v>327</v>
      </c>
      <c r="F47" s="76">
        <v>0</v>
      </c>
      <c r="G47" s="77">
        <v>0</v>
      </c>
      <c r="H47" s="77">
        <v>0</v>
      </c>
      <c r="I47" s="77">
        <v>0</v>
      </c>
    </row>
    <row r="48" spans="2:9" s="43" customFormat="1" ht="30" customHeight="1" x14ac:dyDescent="0.25">
      <c r="B48" s="169" t="s">
        <v>151</v>
      </c>
      <c r="C48" s="170"/>
      <c r="D48" s="171"/>
      <c r="E48" s="42" t="s">
        <v>172</v>
      </c>
      <c r="F48" s="76">
        <v>92840</v>
      </c>
      <c r="G48" s="77">
        <v>0</v>
      </c>
      <c r="H48" s="77">
        <v>71139.33</v>
      </c>
      <c r="I48" s="77">
        <f t="shared" si="0"/>
        <v>76.625732442912536</v>
      </c>
    </row>
    <row r="49" spans="2:9" s="43" customFormat="1" ht="30" customHeight="1" x14ac:dyDescent="0.25">
      <c r="B49" s="113"/>
      <c r="C49" s="114" t="s">
        <v>282</v>
      </c>
      <c r="D49" s="115"/>
      <c r="E49" s="117"/>
      <c r="F49" s="76">
        <f>SUM(F50:F72)</f>
        <v>92240</v>
      </c>
      <c r="G49" s="77">
        <v>0</v>
      </c>
      <c r="H49" s="77">
        <f>SUM(H50+H52+H58+H67+H68+H73)</f>
        <v>71139.33</v>
      </c>
      <c r="I49" s="77">
        <f t="shared" si="0"/>
        <v>77.124165221162187</v>
      </c>
    </row>
    <row r="50" spans="2:9" s="43" customFormat="1" ht="30" customHeight="1" x14ac:dyDescent="0.25">
      <c r="B50" s="84"/>
      <c r="C50" s="85"/>
      <c r="D50" s="86" t="s">
        <v>283</v>
      </c>
      <c r="E50" s="88" t="s">
        <v>264</v>
      </c>
      <c r="F50" s="76">
        <v>3000</v>
      </c>
      <c r="G50" s="77">
        <v>0</v>
      </c>
      <c r="H50" s="77">
        <v>3066.65</v>
      </c>
      <c r="I50" s="77">
        <f t="shared" si="0"/>
        <v>102.22166666666668</v>
      </c>
    </row>
    <row r="51" spans="2:9" s="43" customFormat="1" ht="30" customHeight="1" x14ac:dyDescent="0.25">
      <c r="B51" s="84"/>
      <c r="C51" s="85"/>
      <c r="D51" s="86" t="s">
        <v>298</v>
      </c>
      <c r="E51" s="88" t="s">
        <v>299</v>
      </c>
      <c r="F51" s="76">
        <v>0</v>
      </c>
      <c r="G51" s="77">
        <v>0</v>
      </c>
      <c r="H51" s="77">
        <v>0</v>
      </c>
      <c r="I51" s="77">
        <v>0</v>
      </c>
    </row>
    <row r="52" spans="2:9" s="43" customFormat="1" ht="30" customHeight="1" x14ac:dyDescent="0.25">
      <c r="B52" s="124"/>
      <c r="C52" s="125"/>
      <c r="D52" s="126" t="s">
        <v>350</v>
      </c>
      <c r="E52" s="127"/>
      <c r="F52" s="76">
        <v>30690</v>
      </c>
      <c r="G52" s="77">
        <v>0</v>
      </c>
      <c r="H52" s="77">
        <v>23879.53</v>
      </c>
      <c r="I52" s="77">
        <f t="shared" si="0"/>
        <v>77.808830237862495</v>
      </c>
    </row>
    <row r="53" spans="2:9" s="43" customFormat="1" ht="30" customHeight="1" x14ac:dyDescent="0.25">
      <c r="B53" s="113"/>
      <c r="C53" s="114"/>
      <c r="D53" s="115" t="s">
        <v>297</v>
      </c>
      <c r="E53" s="117" t="s">
        <v>313</v>
      </c>
      <c r="F53" s="76">
        <v>0</v>
      </c>
      <c r="G53" s="77">
        <v>0</v>
      </c>
      <c r="H53" s="77">
        <v>5914.7</v>
      </c>
      <c r="I53" s="77">
        <v>0</v>
      </c>
    </row>
    <row r="54" spans="2:9" s="43" customFormat="1" ht="30" customHeight="1" x14ac:dyDescent="0.25">
      <c r="B54" s="113"/>
      <c r="C54" s="114"/>
      <c r="D54" s="115" t="s">
        <v>295</v>
      </c>
      <c r="E54" s="117" t="s">
        <v>314</v>
      </c>
      <c r="F54" s="76">
        <v>0</v>
      </c>
      <c r="G54" s="77">
        <v>0</v>
      </c>
      <c r="H54" s="77">
        <v>301.60000000000002</v>
      </c>
      <c r="I54" s="77">
        <v>0</v>
      </c>
    </row>
    <row r="55" spans="2:9" s="43" customFormat="1" ht="30" customHeight="1" x14ac:dyDescent="0.25">
      <c r="B55" s="113"/>
      <c r="C55" s="114"/>
      <c r="D55" s="115" t="s">
        <v>300</v>
      </c>
      <c r="E55" s="117" t="s">
        <v>315</v>
      </c>
      <c r="F55" s="76">
        <v>0</v>
      </c>
      <c r="G55" s="77">
        <v>0</v>
      </c>
      <c r="H55" s="77">
        <v>16876.3</v>
      </c>
      <c r="I55" s="77">
        <v>0</v>
      </c>
    </row>
    <row r="56" spans="2:9" s="43" customFormat="1" ht="30" customHeight="1" x14ac:dyDescent="0.25">
      <c r="B56" s="113"/>
      <c r="C56" s="114"/>
      <c r="D56" s="115" t="s">
        <v>301</v>
      </c>
      <c r="E56" s="117" t="s">
        <v>316</v>
      </c>
      <c r="F56" s="76">
        <v>0</v>
      </c>
      <c r="G56" s="77">
        <v>0</v>
      </c>
      <c r="H56" s="77">
        <v>786.93</v>
      </c>
      <c r="I56" s="77">
        <v>0</v>
      </c>
    </row>
    <row r="57" spans="2:9" s="43" customFormat="1" ht="30" customHeight="1" x14ac:dyDescent="0.25">
      <c r="B57" s="113"/>
      <c r="C57" s="114"/>
      <c r="D57" s="115" t="s">
        <v>302</v>
      </c>
      <c r="E57" s="117" t="s">
        <v>317</v>
      </c>
      <c r="F57" s="76">
        <v>0</v>
      </c>
      <c r="G57" s="77">
        <v>0</v>
      </c>
      <c r="H57" s="77">
        <v>0</v>
      </c>
      <c r="I57" s="77">
        <v>0</v>
      </c>
    </row>
    <row r="58" spans="2:9" s="43" customFormat="1" ht="30" customHeight="1" x14ac:dyDescent="0.25">
      <c r="B58" s="124"/>
      <c r="C58" s="125"/>
      <c r="D58" s="126" t="s">
        <v>351</v>
      </c>
      <c r="E58" s="127"/>
      <c r="F58" s="76">
        <v>57950</v>
      </c>
      <c r="G58" s="77">
        <v>0</v>
      </c>
      <c r="H58" s="77">
        <v>40188.379999999997</v>
      </c>
      <c r="I58" s="77">
        <f>H58/F58*100</f>
        <v>69.35009490940466</v>
      </c>
    </row>
    <row r="59" spans="2:9" s="43" customFormat="1" ht="30" customHeight="1" x14ac:dyDescent="0.25">
      <c r="B59" s="113"/>
      <c r="C59" s="114"/>
      <c r="D59" s="115" t="s">
        <v>303</v>
      </c>
      <c r="E59" s="117" t="s">
        <v>318</v>
      </c>
      <c r="F59" s="76">
        <v>0</v>
      </c>
      <c r="G59" s="77">
        <v>0</v>
      </c>
      <c r="H59" s="77">
        <v>23381.13</v>
      </c>
      <c r="I59" s="77">
        <v>0</v>
      </c>
    </row>
    <row r="60" spans="2:9" s="43" customFormat="1" ht="30" customHeight="1" x14ac:dyDescent="0.25">
      <c r="B60" s="113"/>
      <c r="C60" s="114"/>
      <c r="D60" s="115" t="s">
        <v>294</v>
      </c>
      <c r="E60" s="117" t="s">
        <v>319</v>
      </c>
      <c r="F60" s="76">
        <v>0</v>
      </c>
      <c r="G60" s="77">
        <v>0</v>
      </c>
      <c r="H60" s="77">
        <v>2549.92</v>
      </c>
      <c r="I60" s="77">
        <v>0</v>
      </c>
    </row>
    <row r="61" spans="2:9" s="43" customFormat="1" ht="30" customHeight="1" x14ac:dyDescent="0.25">
      <c r="B61" s="113"/>
      <c r="C61" s="114"/>
      <c r="D61" s="115" t="s">
        <v>304</v>
      </c>
      <c r="E61" s="117" t="s">
        <v>320</v>
      </c>
      <c r="F61" s="76">
        <v>0</v>
      </c>
      <c r="G61" s="77">
        <v>0</v>
      </c>
      <c r="H61" s="77">
        <v>6228.22</v>
      </c>
      <c r="I61" s="77">
        <v>0</v>
      </c>
    </row>
    <row r="62" spans="2:9" s="43" customFormat="1" ht="30" customHeight="1" x14ac:dyDescent="0.25">
      <c r="B62" s="124"/>
      <c r="C62" s="125"/>
      <c r="D62" s="126" t="s">
        <v>352</v>
      </c>
      <c r="E62" s="127" t="s">
        <v>353</v>
      </c>
      <c r="F62" s="76">
        <v>0</v>
      </c>
      <c r="G62" s="77">
        <v>0</v>
      </c>
      <c r="H62" s="77">
        <v>486.45</v>
      </c>
      <c r="I62" s="77">
        <v>0</v>
      </c>
    </row>
    <row r="63" spans="2:9" s="43" customFormat="1" ht="30" customHeight="1" x14ac:dyDescent="0.25">
      <c r="B63" s="113"/>
      <c r="C63" s="114"/>
      <c r="D63" s="115" t="s">
        <v>305</v>
      </c>
      <c r="E63" s="117" t="s">
        <v>321</v>
      </c>
      <c r="F63" s="76">
        <v>0</v>
      </c>
      <c r="G63" s="77">
        <v>0</v>
      </c>
      <c r="H63" s="77">
        <v>240.26</v>
      </c>
      <c r="I63" s="77">
        <v>0</v>
      </c>
    </row>
    <row r="64" spans="2:9" s="43" customFormat="1" ht="30" customHeight="1" x14ac:dyDescent="0.25">
      <c r="B64" s="113"/>
      <c r="C64" s="114"/>
      <c r="D64" s="115" t="s">
        <v>306</v>
      </c>
      <c r="E64" s="117" t="s">
        <v>322</v>
      </c>
      <c r="F64" s="76">
        <v>0</v>
      </c>
      <c r="G64" s="77">
        <v>0</v>
      </c>
      <c r="H64" s="77">
        <v>370</v>
      </c>
      <c r="I64" s="77">
        <v>0</v>
      </c>
    </row>
    <row r="65" spans="2:9" s="43" customFormat="1" ht="30" customHeight="1" x14ac:dyDescent="0.25">
      <c r="B65" s="113"/>
      <c r="C65" s="114"/>
      <c r="D65" s="115" t="s">
        <v>307</v>
      </c>
      <c r="E65" s="117" t="s">
        <v>323</v>
      </c>
      <c r="F65" s="76">
        <v>0</v>
      </c>
      <c r="G65" s="77">
        <v>0</v>
      </c>
      <c r="H65" s="77">
        <v>4112.2700000000004</v>
      </c>
      <c r="I65" s="77">
        <v>0</v>
      </c>
    </row>
    <row r="66" spans="2:9" s="43" customFormat="1" ht="30" customHeight="1" x14ac:dyDescent="0.25">
      <c r="B66" s="113"/>
      <c r="C66" s="114"/>
      <c r="D66" s="115" t="s">
        <v>308</v>
      </c>
      <c r="E66" s="117" t="s">
        <v>324</v>
      </c>
      <c r="F66" s="76">
        <v>0</v>
      </c>
      <c r="G66" s="77">
        <v>0</v>
      </c>
      <c r="H66" s="77">
        <v>2820.13</v>
      </c>
      <c r="I66" s="77">
        <v>0</v>
      </c>
    </row>
    <row r="67" spans="2:9" s="43" customFormat="1" ht="30" customHeight="1" x14ac:dyDescent="0.25">
      <c r="B67" s="124"/>
      <c r="C67" s="125"/>
      <c r="D67" s="126" t="s">
        <v>354</v>
      </c>
      <c r="E67" s="127" t="s">
        <v>355</v>
      </c>
      <c r="F67" s="76">
        <v>200</v>
      </c>
      <c r="G67" s="77">
        <v>0</v>
      </c>
      <c r="H67" s="77">
        <v>488</v>
      </c>
      <c r="I67" s="77">
        <f t="shared" si="0"/>
        <v>244</v>
      </c>
    </row>
    <row r="68" spans="2:9" s="43" customFormat="1" ht="30" customHeight="1" x14ac:dyDescent="0.25">
      <c r="B68" s="124"/>
      <c r="C68" s="125"/>
      <c r="D68" s="126" t="s">
        <v>356</v>
      </c>
      <c r="E68" s="127"/>
      <c r="F68" s="76">
        <v>400</v>
      </c>
      <c r="G68" s="77">
        <v>0</v>
      </c>
      <c r="H68" s="77">
        <v>3235.38</v>
      </c>
      <c r="I68" s="77">
        <f t="shared" si="0"/>
        <v>808.84500000000003</v>
      </c>
    </row>
    <row r="69" spans="2:9" s="43" customFormat="1" ht="30" customHeight="1" x14ac:dyDescent="0.25">
      <c r="B69" s="113"/>
      <c r="C69" s="114"/>
      <c r="D69" s="115" t="s">
        <v>309</v>
      </c>
      <c r="E69" s="117" t="s">
        <v>325</v>
      </c>
      <c r="F69" s="76">
        <v>0</v>
      </c>
      <c r="G69" s="77">
        <v>0</v>
      </c>
      <c r="H69" s="77">
        <v>427.98</v>
      </c>
      <c r="I69" s="77">
        <v>0</v>
      </c>
    </row>
    <row r="70" spans="2:9" s="43" customFormat="1" ht="30" customHeight="1" x14ac:dyDescent="0.25">
      <c r="B70" s="113"/>
      <c r="C70" s="114"/>
      <c r="D70" s="115" t="s">
        <v>310</v>
      </c>
      <c r="E70" s="117" t="s">
        <v>326</v>
      </c>
      <c r="F70" s="76">
        <v>0</v>
      </c>
      <c r="G70" s="77">
        <v>0</v>
      </c>
      <c r="H70" s="77">
        <v>348.09</v>
      </c>
      <c r="I70" s="77">
        <v>0</v>
      </c>
    </row>
    <row r="71" spans="2:9" s="43" customFormat="1" ht="30" customHeight="1" x14ac:dyDescent="0.25">
      <c r="B71" s="124"/>
      <c r="C71" s="125"/>
      <c r="D71" s="126" t="s">
        <v>330</v>
      </c>
      <c r="E71" s="127" t="s">
        <v>334</v>
      </c>
      <c r="F71" s="76">
        <v>0</v>
      </c>
      <c r="G71" s="77">
        <v>0</v>
      </c>
      <c r="H71" s="77">
        <v>2267.8200000000002</v>
      </c>
      <c r="I71" s="77">
        <v>0</v>
      </c>
    </row>
    <row r="72" spans="2:9" s="43" customFormat="1" ht="30" customHeight="1" x14ac:dyDescent="0.25">
      <c r="B72" s="113"/>
      <c r="C72" s="114"/>
      <c r="D72" s="115" t="s">
        <v>296</v>
      </c>
      <c r="E72" s="117" t="s">
        <v>268</v>
      </c>
      <c r="F72" s="76">
        <v>0</v>
      </c>
      <c r="G72" s="77">
        <v>0</v>
      </c>
      <c r="H72" s="77">
        <v>191.49</v>
      </c>
      <c r="I72" s="77">
        <v>0</v>
      </c>
    </row>
    <row r="73" spans="2:9" s="43" customFormat="1" ht="30" customHeight="1" x14ac:dyDescent="0.25">
      <c r="B73" s="113"/>
      <c r="C73" s="114" t="s">
        <v>311</v>
      </c>
      <c r="D73" s="115"/>
      <c r="E73" s="117"/>
      <c r="F73" s="76">
        <v>600</v>
      </c>
      <c r="G73" s="77">
        <v>0</v>
      </c>
      <c r="H73" s="77">
        <v>281.39</v>
      </c>
      <c r="I73" s="77">
        <f t="shared" ref="I73:I136" si="1">H73/F73*100</f>
        <v>46.898333333333333</v>
      </c>
    </row>
    <row r="74" spans="2:9" s="43" customFormat="1" ht="30" customHeight="1" x14ac:dyDescent="0.25">
      <c r="B74" s="113"/>
      <c r="C74" s="114"/>
      <c r="D74" s="115" t="s">
        <v>312</v>
      </c>
      <c r="E74" s="117" t="s">
        <v>327</v>
      </c>
      <c r="F74" s="76">
        <v>600</v>
      </c>
      <c r="G74" s="77">
        <v>0</v>
      </c>
      <c r="H74" s="77">
        <v>281.39</v>
      </c>
      <c r="I74" s="77">
        <f t="shared" si="1"/>
        <v>46.898333333333333</v>
      </c>
    </row>
    <row r="75" spans="2:9" s="43" customFormat="1" ht="30" customHeight="1" x14ac:dyDescent="0.25">
      <c r="B75" s="169" t="s">
        <v>152</v>
      </c>
      <c r="C75" s="170"/>
      <c r="D75" s="171"/>
      <c r="E75" s="42" t="s">
        <v>173</v>
      </c>
      <c r="F75" s="76">
        <f>SUM(F76+F82+F85)</f>
        <v>2125720</v>
      </c>
      <c r="G75" s="77">
        <v>0</v>
      </c>
      <c r="H75" s="77">
        <f>SUM(H76+H82+H85)</f>
        <v>1005046.81</v>
      </c>
      <c r="I75" s="77">
        <f t="shared" si="1"/>
        <v>47.280300792202176</v>
      </c>
    </row>
    <row r="76" spans="2:9" s="43" customFormat="1" ht="30" customHeight="1" x14ac:dyDescent="0.25">
      <c r="B76" s="113"/>
      <c r="C76" s="114" t="s">
        <v>279</v>
      </c>
      <c r="D76" s="115"/>
      <c r="E76" s="117"/>
      <c r="F76" s="76">
        <f>SUM(F77:F81)</f>
        <v>2087720</v>
      </c>
      <c r="G76" s="77">
        <v>0</v>
      </c>
      <c r="H76" s="77">
        <f>SUM(H77:H81)</f>
        <v>986184.01</v>
      </c>
      <c r="I76" s="77">
        <f t="shared" si="1"/>
        <v>47.237369474833791</v>
      </c>
    </row>
    <row r="77" spans="2:9" s="43" customFormat="1" ht="30" customHeight="1" x14ac:dyDescent="0.25">
      <c r="B77" s="113"/>
      <c r="C77" s="114"/>
      <c r="D77" s="115" t="s">
        <v>278</v>
      </c>
      <c r="E77" s="117" t="s">
        <v>261</v>
      </c>
      <c r="F77" s="76">
        <v>1700000</v>
      </c>
      <c r="G77" s="77">
        <v>0</v>
      </c>
      <c r="H77" s="77">
        <v>819164.83</v>
      </c>
      <c r="I77" s="77">
        <f t="shared" si="1"/>
        <v>48.186166470588233</v>
      </c>
    </row>
    <row r="78" spans="2:9" s="43" customFormat="1" ht="30" customHeight="1" x14ac:dyDescent="0.25">
      <c r="B78" s="84"/>
      <c r="C78" s="85"/>
      <c r="D78" s="86" t="s">
        <v>328</v>
      </c>
      <c r="E78" s="88" t="s">
        <v>331</v>
      </c>
      <c r="F78" s="76">
        <v>0</v>
      </c>
      <c r="G78" s="77">
        <v>0</v>
      </c>
      <c r="H78" s="77">
        <v>0</v>
      </c>
      <c r="I78" s="77">
        <v>0</v>
      </c>
    </row>
    <row r="79" spans="2:9" s="43" customFormat="1" ht="30" customHeight="1" x14ac:dyDescent="0.25">
      <c r="B79" s="113"/>
      <c r="C79" s="114"/>
      <c r="D79" s="115" t="s">
        <v>329</v>
      </c>
      <c r="E79" s="117" t="s">
        <v>332</v>
      </c>
      <c r="F79" s="76">
        <v>0</v>
      </c>
      <c r="G79" s="77">
        <v>0</v>
      </c>
      <c r="H79" s="77">
        <v>0</v>
      </c>
      <c r="I79" s="77">
        <v>0</v>
      </c>
    </row>
    <row r="80" spans="2:9" s="43" customFormat="1" ht="30" customHeight="1" x14ac:dyDescent="0.25">
      <c r="B80" s="84"/>
      <c r="C80" s="85"/>
      <c r="D80" s="86" t="s">
        <v>276</v>
      </c>
      <c r="E80" s="88" t="s">
        <v>262</v>
      </c>
      <c r="F80" s="76">
        <v>87720</v>
      </c>
      <c r="G80" s="77">
        <v>0</v>
      </c>
      <c r="H80" s="77">
        <v>32672.54</v>
      </c>
      <c r="I80" s="77">
        <f t="shared" si="1"/>
        <v>37.246397628818976</v>
      </c>
    </row>
    <row r="81" spans="2:9" s="43" customFormat="1" ht="30" customHeight="1" x14ac:dyDescent="0.25">
      <c r="B81" s="84"/>
      <c r="C81" s="85"/>
      <c r="D81" s="86" t="s">
        <v>280</v>
      </c>
      <c r="E81" s="88" t="s">
        <v>333</v>
      </c>
      <c r="F81" s="76">
        <v>300000</v>
      </c>
      <c r="G81" s="77">
        <v>0</v>
      </c>
      <c r="H81" s="77">
        <v>134346.64000000001</v>
      </c>
      <c r="I81" s="77">
        <f t="shared" si="1"/>
        <v>44.782213333333338</v>
      </c>
    </row>
    <row r="82" spans="2:9" s="43" customFormat="1" ht="30" customHeight="1" x14ac:dyDescent="0.25">
      <c r="B82" s="113"/>
      <c r="C82" s="114" t="s">
        <v>282</v>
      </c>
      <c r="D82" s="115"/>
      <c r="E82" s="117"/>
      <c r="F82" s="76">
        <f>SUM(F83:F84)</f>
        <v>38000</v>
      </c>
      <c r="G82" s="77">
        <v>0</v>
      </c>
      <c r="H82" s="77">
        <f>SUM(H83:H84)</f>
        <v>18862.8</v>
      </c>
      <c r="I82" s="77">
        <f t="shared" si="1"/>
        <v>49.63894736842105</v>
      </c>
    </row>
    <row r="83" spans="2:9" s="43" customFormat="1" ht="30" customHeight="1" x14ac:dyDescent="0.25">
      <c r="B83" s="84"/>
      <c r="C83" s="85"/>
      <c r="D83" s="86" t="s">
        <v>281</v>
      </c>
      <c r="E83" s="88" t="s">
        <v>264</v>
      </c>
      <c r="F83" s="76">
        <v>36000</v>
      </c>
      <c r="G83" s="77">
        <v>0</v>
      </c>
      <c r="H83" s="77">
        <v>17779.82</v>
      </c>
      <c r="I83" s="77">
        <f t="shared" si="1"/>
        <v>49.38838888888889</v>
      </c>
    </row>
    <row r="84" spans="2:9" s="43" customFormat="1" ht="30" customHeight="1" x14ac:dyDescent="0.25">
      <c r="B84" s="84"/>
      <c r="C84" s="85"/>
      <c r="D84" s="86" t="s">
        <v>330</v>
      </c>
      <c r="E84" s="88" t="s">
        <v>334</v>
      </c>
      <c r="F84" s="76">
        <v>2000</v>
      </c>
      <c r="G84" s="77">
        <v>0</v>
      </c>
      <c r="H84" s="77">
        <v>1082.98</v>
      </c>
      <c r="I84" s="77">
        <f t="shared" si="1"/>
        <v>54.149000000000001</v>
      </c>
    </row>
    <row r="85" spans="2:9" s="43" customFormat="1" ht="30" customHeight="1" x14ac:dyDescent="0.25">
      <c r="B85" s="113"/>
      <c r="C85" s="114" t="s">
        <v>311</v>
      </c>
      <c r="D85" s="115"/>
      <c r="E85" s="117" t="s">
        <v>267</v>
      </c>
      <c r="F85" s="76">
        <v>0</v>
      </c>
      <c r="G85" s="77">
        <v>0</v>
      </c>
      <c r="H85" s="77">
        <v>0</v>
      </c>
      <c r="I85" s="77">
        <v>0</v>
      </c>
    </row>
    <row r="86" spans="2:9" s="43" customFormat="1" ht="30" customHeight="1" x14ac:dyDescent="0.25">
      <c r="B86" s="84"/>
      <c r="C86" s="85"/>
      <c r="D86" s="86" t="s">
        <v>312</v>
      </c>
      <c r="E86" s="88" t="s">
        <v>267</v>
      </c>
      <c r="F86" s="76">
        <v>0</v>
      </c>
      <c r="G86" s="77">
        <v>0</v>
      </c>
      <c r="H86" s="77">
        <v>0</v>
      </c>
      <c r="I86" s="77">
        <v>0</v>
      </c>
    </row>
    <row r="87" spans="2:9" s="43" customFormat="1" ht="30" customHeight="1" x14ac:dyDescent="0.25">
      <c r="B87" s="172" t="s">
        <v>153</v>
      </c>
      <c r="C87" s="172"/>
      <c r="D87" s="172"/>
      <c r="E87" s="44" t="s">
        <v>174</v>
      </c>
      <c r="F87" s="76">
        <v>9267</v>
      </c>
      <c r="G87" s="77">
        <v>0</v>
      </c>
      <c r="H87" s="77">
        <v>0</v>
      </c>
      <c r="I87" s="77">
        <f t="shared" si="1"/>
        <v>0</v>
      </c>
    </row>
    <row r="88" spans="2:9" s="43" customFormat="1" ht="30" customHeight="1" x14ac:dyDescent="0.25">
      <c r="B88" s="118"/>
      <c r="C88" s="118" t="s">
        <v>279</v>
      </c>
      <c r="D88" s="118"/>
      <c r="E88" s="44"/>
      <c r="F88" s="76">
        <v>0</v>
      </c>
      <c r="G88" s="77">
        <v>0</v>
      </c>
      <c r="H88" s="77">
        <v>0</v>
      </c>
      <c r="I88" s="77">
        <v>0</v>
      </c>
    </row>
    <row r="89" spans="2:9" s="43" customFormat="1" ht="30" customHeight="1" x14ac:dyDescent="0.25">
      <c r="B89" s="89"/>
      <c r="C89" s="89"/>
      <c r="D89" s="89" t="s">
        <v>278</v>
      </c>
      <c r="E89" s="44" t="s">
        <v>261</v>
      </c>
      <c r="F89" s="76">
        <v>0</v>
      </c>
      <c r="G89" s="77">
        <v>0</v>
      </c>
      <c r="H89" s="77">
        <v>0</v>
      </c>
      <c r="I89" s="77">
        <v>0</v>
      </c>
    </row>
    <row r="90" spans="2:9" s="43" customFormat="1" ht="30" customHeight="1" x14ac:dyDescent="0.25">
      <c r="B90" s="89"/>
      <c r="C90" s="89"/>
      <c r="D90" s="118" t="s">
        <v>276</v>
      </c>
      <c r="E90" s="44" t="s">
        <v>264</v>
      </c>
      <c r="F90" s="76">
        <v>0</v>
      </c>
      <c r="G90" s="77">
        <v>0</v>
      </c>
      <c r="H90" s="77">
        <v>0</v>
      </c>
      <c r="I90" s="77">
        <v>0</v>
      </c>
    </row>
    <row r="91" spans="2:9" s="43" customFormat="1" ht="30" customHeight="1" x14ac:dyDescent="0.25">
      <c r="B91" s="89"/>
      <c r="C91" s="89"/>
      <c r="D91" s="118" t="s">
        <v>293</v>
      </c>
      <c r="E91" s="44" t="s">
        <v>263</v>
      </c>
      <c r="F91" s="76">
        <v>0</v>
      </c>
      <c r="G91" s="77">
        <v>0</v>
      </c>
      <c r="H91" s="77">
        <v>0</v>
      </c>
      <c r="I91" s="77">
        <v>0</v>
      </c>
    </row>
    <row r="92" spans="2:9" s="43" customFormat="1" ht="30" customHeight="1" x14ac:dyDescent="0.25">
      <c r="B92" s="118"/>
      <c r="C92" s="118" t="s">
        <v>282</v>
      </c>
      <c r="D92" s="118"/>
      <c r="E92" s="44"/>
      <c r="F92" s="76">
        <v>9267</v>
      </c>
      <c r="G92" s="77">
        <v>0</v>
      </c>
      <c r="H92" s="77">
        <v>0</v>
      </c>
      <c r="I92" s="77">
        <f t="shared" si="1"/>
        <v>0</v>
      </c>
    </row>
    <row r="93" spans="2:9" s="43" customFormat="1" ht="30" customHeight="1" x14ac:dyDescent="0.25">
      <c r="B93" s="89"/>
      <c r="C93" s="89"/>
      <c r="D93" s="118" t="s">
        <v>281</v>
      </c>
      <c r="E93" s="44" t="s">
        <v>264</v>
      </c>
      <c r="F93" s="76">
        <v>0</v>
      </c>
      <c r="G93" s="77">
        <v>0</v>
      </c>
      <c r="H93" s="77">
        <v>0</v>
      </c>
      <c r="I93" s="77">
        <v>0</v>
      </c>
    </row>
    <row r="94" spans="2:9" s="43" customFormat="1" ht="30" customHeight="1" x14ac:dyDescent="0.25">
      <c r="B94" s="128"/>
      <c r="C94" s="128"/>
      <c r="D94" s="128" t="s">
        <v>350</v>
      </c>
      <c r="E94" s="44" t="s">
        <v>265</v>
      </c>
      <c r="F94" s="76">
        <v>8267</v>
      </c>
      <c r="G94" s="77">
        <v>0</v>
      </c>
      <c r="H94" s="77">
        <v>0</v>
      </c>
      <c r="I94" s="77">
        <f t="shared" si="1"/>
        <v>0</v>
      </c>
    </row>
    <row r="95" spans="2:9" s="43" customFormat="1" ht="30" customHeight="1" x14ac:dyDescent="0.25">
      <c r="B95" s="89"/>
      <c r="C95" s="89"/>
      <c r="D95" s="118" t="s">
        <v>294</v>
      </c>
      <c r="E95" s="44" t="s">
        <v>266</v>
      </c>
      <c r="F95" s="76">
        <v>1000</v>
      </c>
      <c r="G95" s="77">
        <v>0</v>
      </c>
      <c r="H95" s="77">
        <v>0</v>
      </c>
      <c r="I95" s="77">
        <f t="shared" si="1"/>
        <v>0</v>
      </c>
    </row>
    <row r="96" spans="2:9" s="43" customFormat="1" ht="30" customHeight="1" x14ac:dyDescent="0.25">
      <c r="B96" s="173" t="s">
        <v>175</v>
      </c>
      <c r="C96" s="173"/>
      <c r="D96" s="173"/>
      <c r="E96" s="44" t="s">
        <v>176</v>
      </c>
      <c r="F96" s="76">
        <f>SUM(F97)</f>
        <v>33820</v>
      </c>
      <c r="G96" s="77">
        <v>0</v>
      </c>
      <c r="H96" s="77">
        <v>0</v>
      </c>
      <c r="I96" s="77">
        <f t="shared" si="1"/>
        <v>0</v>
      </c>
    </row>
    <row r="97" spans="2:9" s="43" customFormat="1" ht="30" customHeight="1" x14ac:dyDescent="0.25">
      <c r="B97" s="113" t="s">
        <v>151</v>
      </c>
      <c r="C97" s="73"/>
      <c r="D97" s="74"/>
      <c r="E97" s="44" t="s">
        <v>172</v>
      </c>
      <c r="F97" s="76">
        <v>33820</v>
      </c>
      <c r="G97" s="77">
        <v>0</v>
      </c>
      <c r="H97" s="77">
        <v>862.5</v>
      </c>
      <c r="I97" s="77">
        <f t="shared" si="1"/>
        <v>2.550266114725015</v>
      </c>
    </row>
    <row r="98" spans="2:9" s="43" customFormat="1" ht="30" customHeight="1" x14ac:dyDescent="0.25">
      <c r="B98" s="84"/>
      <c r="C98" s="87"/>
      <c r="D98" s="88">
        <v>3232</v>
      </c>
      <c r="E98" s="44" t="s">
        <v>285</v>
      </c>
      <c r="F98" s="76">
        <v>33820</v>
      </c>
      <c r="G98" s="77">
        <v>0</v>
      </c>
      <c r="H98" s="77">
        <v>862.5</v>
      </c>
      <c r="I98" s="77">
        <f t="shared" si="1"/>
        <v>2.550266114725015</v>
      </c>
    </row>
    <row r="99" spans="2:9" s="43" customFormat="1" ht="30" customHeight="1" x14ac:dyDescent="0.25">
      <c r="B99" s="72" t="s">
        <v>177</v>
      </c>
      <c r="C99" s="73"/>
      <c r="D99" s="74"/>
      <c r="E99" s="44" t="s">
        <v>178</v>
      </c>
      <c r="F99" s="76">
        <v>0</v>
      </c>
      <c r="G99" s="77">
        <v>0</v>
      </c>
      <c r="H99" s="77">
        <v>0</v>
      </c>
      <c r="I99" s="77">
        <v>0</v>
      </c>
    </row>
    <row r="100" spans="2:9" s="43" customFormat="1" ht="30" customHeight="1" x14ac:dyDescent="0.25">
      <c r="B100" s="113" t="s">
        <v>151</v>
      </c>
      <c r="C100" s="73"/>
      <c r="D100" s="74"/>
      <c r="E100" s="44" t="s">
        <v>172</v>
      </c>
      <c r="F100" s="76">
        <v>0</v>
      </c>
      <c r="G100" s="77">
        <v>0</v>
      </c>
      <c r="H100" s="77">
        <v>0</v>
      </c>
      <c r="I100" s="77">
        <v>0</v>
      </c>
    </row>
    <row r="101" spans="2:9" s="43" customFormat="1" ht="30" customHeight="1" x14ac:dyDescent="0.25">
      <c r="B101" s="84"/>
      <c r="C101" s="87"/>
      <c r="D101" s="88">
        <v>4511</v>
      </c>
      <c r="E101" s="44" t="s">
        <v>269</v>
      </c>
      <c r="F101" s="76">
        <v>0</v>
      </c>
      <c r="G101" s="77">
        <v>0</v>
      </c>
      <c r="H101" s="77">
        <v>0</v>
      </c>
      <c r="I101" s="77">
        <v>0</v>
      </c>
    </row>
    <row r="102" spans="2:9" s="43" customFormat="1" ht="30" customHeight="1" x14ac:dyDescent="0.25">
      <c r="B102" s="78" t="s">
        <v>181</v>
      </c>
      <c r="C102" s="73"/>
      <c r="D102" s="74"/>
      <c r="E102" s="44" t="s">
        <v>182</v>
      </c>
      <c r="F102" s="76">
        <v>45280</v>
      </c>
      <c r="G102" s="77">
        <v>0</v>
      </c>
      <c r="H102" s="77">
        <v>0</v>
      </c>
      <c r="I102" s="77">
        <f t="shared" si="1"/>
        <v>0</v>
      </c>
    </row>
    <row r="103" spans="2:9" s="43" customFormat="1" ht="30" customHeight="1" x14ac:dyDescent="0.25">
      <c r="B103" s="113" t="s">
        <v>148</v>
      </c>
      <c r="C103" s="73"/>
      <c r="D103" s="74"/>
      <c r="E103" s="44" t="s">
        <v>163</v>
      </c>
      <c r="F103" s="76">
        <v>45280</v>
      </c>
      <c r="G103" s="77">
        <v>0</v>
      </c>
      <c r="H103" s="77">
        <v>0</v>
      </c>
      <c r="I103" s="77">
        <f t="shared" si="1"/>
        <v>0</v>
      </c>
    </row>
    <row r="104" spans="2:9" s="43" customFormat="1" ht="30" customHeight="1" x14ac:dyDescent="0.25">
      <c r="B104" s="84"/>
      <c r="C104" s="87"/>
      <c r="D104" s="88">
        <v>3722</v>
      </c>
      <c r="E104" s="44" t="s">
        <v>270</v>
      </c>
      <c r="F104" s="76">
        <v>45280</v>
      </c>
      <c r="G104" s="77">
        <v>0</v>
      </c>
      <c r="H104" s="77">
        <v>0</v>
      </c>
      <c r="I104" s="77">
        <f t="shared" si="1"/>
        <v>0</v>
      </c>
    </row>
    <row r="105" spans="2:9" s="43" customFormat="1" ht="30" customHeight="1" x14ac:dyDescent="0.25">
      <c r="B105" s="78" t="s">
        <v>183</v>
      </c>
      <c r="C105" s="73"/>
      <c r="D105" s="74"/>
      <c r="E105" s="44" t="s">
        <v>184</v>
      </c>
      <c r="F105" s="76">
        <v>2500</v>
      </c>
      <c r="G105" s="77">
        <v>0</v>
      </c>
      <c r="H105" s="77">
        <v>0</v>
      </c>
      <c r="I105" s="77">
        <f t="shared" si="1"/>
        <v>0</v>
      </c>
    </row>
    <row r="106" spans="2:9" s="43" customFormat="1" ht="30" customHeight="1" x14ac:dyDescent="0.25">
      <c r="B106" s="113" t="s">
        <v>148</v>
      </c>
      <c r="C106" s="73"/>
      <c r="D106" s="74"/>
      <c r="E106" s="44" t="s">
        <v>163</v>
      </c>
      <c r="F106" s="76">
        <v>2500</v>
      </c>
      <c r="G106" s="77">
        <v>0</v>
      </c>
      <c r="H106" s="77">
        <v>0</v>
      </c>
      <c r="I106" s="77">
        <f t="shared" si="1"/>
        <v>0</v>
      </c>
    </row>
    <row r="107" spans="2:9" s="43" customFormat="1" ht="30" customHeight="1" x14ac:dyDescent="0.25">
      <c r="B107" s="84"/>
      <c r="C107" s="87">
        <v>32</v>
      </c>
      <c r="D107" s="88"/>
      <c r="E107" s="44"/>
      <c r="F107" s="76">
        <v>2500</v>
      </c>
      <c r="G107" s="77">
        <v>0</v>
      </c>
      <c r="H107" s="77">
        <v>0</v>
      </c>
      <c r="I107" s="77">
        <f t="shared" si="1"/>
        <v>0</v>
      </c>
    </row>
    <row r="108" spans="2:9" s="43" customFormat="1" ht="30" customHeight="1" x14ac:dyDescent="0.25">
      <c r="B108" s="84"/>
      <c r="C108" s="87"/>
      <c r="D108" s="88">
        <v>3221</v>
      </c>
      <c r="E108" s="44" t="s">
        <v>286</v>
      </c>
      <c r="F108" s="76">
        <v>400</v>
      </c>
      <c r="G108" s="77">
        <v>0</v>
      </c>
      <c r="H108" s="77">
        <v>0</v>
      </c>
      <c r="I108" s="77">
        <f t="shared" si="1"/>
        <v>0</v>
      </c>
    </row>
    <row r="109" spans="2:9" s="43" customFormat="1" ht="30" customHeight="1" x14ac:dyDescent="0.25">
      <c r="B109" s="84"/>
      <c r="C109" s="87"/>
      <c r="D109" s="88">
        <v>3222</v>
      </c>
      <c r="E109" s="44" t="s">
        <v>287</v>
      </c>
      <c r="F109" s="76">
        <v>0</v>
      </c>
      <c r="G109" s="77">
        <v>0</v>
      </c>
      <c r="H109" s="77">
        <v>0</v>
      </c>
      <c r="I109" s="77">
        <v>0</v>
      </c>
    </row>
    <row r="110" spans="2:9" s="43" customFormat="1" ht="30" customHeight="1" x14ac:dyDescent="0.25">
      <c r="B110" s="113"/>
      <c r="C110" s="116"/>
      <c r="D110" s="117">
        <v>3231</v>
      </c>
      <c r="E110" s="44" t="s">
        <v>288</v>
      </c>
      <c r="F110" s="76">
        <v>1500</v>
      </c>
      <c r="G110" s="77">
        <v>0</v>
      </c>
      <c r="H110" s="77">
        <v>0</v>
      </c>
      <c r="I110" s="77">
        <f t="shared" si="1"/>
        <v>0</v>
      </c>
    </row>
    <row r="111" spans="2:9" s="43" customFormat="1" ht="30" customHeight="1" x14ac:dyDescent="0.25">
      <c r="B111" s="113"/>
      <c r="C111" s="116"/>
      <c r="D111" s="117">
        <v>3239</v>
      </c>
      <c r="E111" s="44" t="s">
        <v>289</v>
      </c>
      <c r="F111" s="76">
        <v>0</v>
      </c>
      <c r="G111" s="77">
        <v>0</v>
      </c>
      <c r="H111" s="77">
        <v>0</v>
      </c>
      <c r="I111" s="77">
        <v>0</v>
      </c>
    </row>
    <row r="112" spans="2:9" s="43" customFormat="1" ht="30" customHeight="1" x14ac:dyDescent="0.25">
      <c r="B112" s="113"/>
      <c r="C112" s="116"/>
      <c r="D112" s="117">
        <v>3241</v>
      </c>
      <c r="E112" s="44" t="s">
        <v>290</v>
      </c>
      <c r="F112" s="76">
        <v>600</v>
      </c>
      <c r="G112" s="77">
        <v>0</v>
      </c>
      <c r="H112" s="77">
        <v>0</v>
      </c>
      <c r="I112" s="77">
        <f t="shared" si="1"/>
        <v>0</v>
      </c>
    </row>
    <row r="113" spans="2:9" s="43" customFormat="1" ht="30" customHeight="1" x14ac:dyDescent="0.25">
      <c r="B113" s="78" t="s">
        <v>185</v>
      </c>
      <c r="C113" s="73"/>
      <c r="D113" s="74"/>
      <c r="E113" s="44" t="s">
        <v>186</v>
      </c>
      <c r="F113" s="76">
        <v>0</v>
      </c>
      <c r="G113" s="77">
        <v>0</v>
      </c>
      <c r="H113" s="77">
        <v>0</v>
      </c>
      <c r="I113" s="77">
        <v>0</v>
      </c>
    </row>
    <row r="114" spans="2:9" s="43" customFormat="1" ht="30" customHeight="1" x14ac:dyDescent="0.25">
      <c r="B114" s="113" t="s">
        <v>148</v>
      </c>
      <c r="C114" s="73"/>
      <c r="D114" s="74"/>
      <c r="E114" s="44" t="s">
        <v>163</v>
      </c>
      <c r="F114" s="76">
        <v>0</v>
      </c>
      <c r="G114" s="77">
        <v>0</v>
      </c>
      <c r="H114" s="77">
        <v>0</v>
      </c>
      <c r="I114" s="77">
        <v>0</v>
      </c>
    </row>
    <row r="115" spans="2:9" s="43" customFormat="1" ht="30" customHeight="1" x14ac:dyDescent="0.25">
      <c r="B115" s="84"/>
      <c r="C115" s="87"/>
      <c r="D115" s="88">
        <v>3231</v>
      </c>
      <c r="E115" s="44" t="s">
        <v>288</v>
      </c>
      <c r="F115" s="76">
        <v>0</v>
      </c>
      <c r="G115" s="77">
        <v>0</v>
      </c>
      <c r="H115" s="77">
        <v>0</v>
      </c>
      <c r="I115" s="77">
        <v>0</v>
      </c>
    </row>
    <row r="116" spans="2:9" s="43" customFormat="1" ht="30" customHeight="1" x14ac:dyDescent="0.25">
      <c r="B116" s="78" t="s">
        <v>187</v>
      </c>
      <c r="C116" s="73"/>
      <c r="D116" s="74"/>
      <c r="E116" s="44" t="s">
        <v>188</v>
      </c>
      <c r="F116" s="76">
        <v>10600</v>
      </c>
      <c r="G116" s="77">
        <v>0</v>
      </c>
      <c r="H116" s="77">
        <v>0</v>
      </c>
      <c r="I116" s="77">
        <f t="shared" si="1"/>
        <v>0</v>
      </c>
    </row>
    <row r="117" spans="2:9" s="43" customFormat="1" ht="30" customHeight="1" x14ac:dyDescent="0.25">
      <c r="B117" s="113" t="s">
        <v>152</v>
      </c>
      <c r="C117" s="73"/>
      <c r="D117" s="74"/>
      <c r="E117" s="44" t="s">
        <v>173</v>
      </c>
      <c r="F117" s="76">
        <v>10600</v>
      </c>
      <c r="G117" s="77">
        <v>0</v>
      </c>
      <c r="H117" s="77">
        <v>0</v>
      </c>
      <c r="I117" s="77">
        <f t="shared" si="1"/>
        <v>0</v>
      </c>
    </row>
    <row r="118" spans="2:9" s="43" customFormat="1" ht="30" customHeight="1" x14ac:dyDescent="0.25">
      <c r="B118" s="84"/>
      <c r="C118" s="87"/>
      <c r="D118" s="88">
        <v>4241</v>
      </c>
      <c r="E118" s="44" t="s">
        <v>271</v>
      </c>
      <c r="F118" s="76">
        <v>10600</v>
      </c>
      <c r="G118" s="77">
        <v>0</v>
      </c>
      <c r="H118" s="77">
        <v>0</v>
      </c>
      <c r="I118" s="77">
        <f t="shared" si="1"/>
        <v>0</v>
      </c>
    </row>
    <row r="119" spans="2:9" s="43" customFormat="1" ht="30" customHeight="1" x14ac:dyDescent="0.25">
      <c r="B119" s="78" t="s">
        <v>189</v>
      </c>
      <c r="C119" s="73"/>
      <c r="D119" s="74"/>
      <c r="E119" s="44" t="s">
        <v>190</v>
      </c>
      <c r="F119" s="76">
        <v>49832</v>
      </c>
      <c r="G119" s="77">
        <v>0</v>
      </c>
      <c r="H119" s="77">
        <v>0</v>
      </c>
      <c r="I119" s="77">
        <f t="shared" si="1"/>
        <v>0</v>
      </c>
    </row>
    <row r="120" spans="2:9" s="43" customFormat="1" ht="30" customHeight="1" x14ac:dyDescent="0.25">
      <c r="B120" s="113" t="s">
        <v>152</v>
      </c>
      <c r="C120" s="73"/>
      <c r="D120" s="74"/>
      <c r="E120" s="44" t="s">
        <v>173</v>
      </c>
      <c r="F120" s="76">
        <f>SUM(F121+F125+F127)</f>
        <v>49382</v>
      </c>
      <c r="G120" s="77">
        <v>0</v>
      </c>
      <c r="H120" s="77">
        <v>1080.8800000000001</v>
      </c>
      <c r="I120" s="77">
        <f t="shared" si="1"/>
        <v>2.1888137377991983</v>
      </c>
    </row>
    <row r="121" spans="2:9" s="43" customFormat="1" ht="30" customHeight="1" x14ac:dyDescent="0.25">
      <c r="B121" s="113"/>
      <c r="C121" s="116">
        <v>32</v>
      </c>
      <c r="D121" s="117"/>
      <c r="E121" s="44"/>
      <c r="F121" s="76">
        <f>SUM(F122:F124)</f>
        <v>12200</v>
      </c>
      <c r="G121" s="77">
        <v>0</v>
      </c>
      <c r="H121" s="77">
        <v>0</v>
      </c>
      <c r="I121" s="77">
        <f t="shared" si="1"/>
        <v>0</v>
      </c>
    </row>
    <row r="122" spans="2:9" s="43" customFormat="1" ht="30" customHeight="1" x14ac:dyDescent="0.25">
      <c r="B122" s="84"/>
      <c r="C122" s="87"/>
      <c r="D122" s="88">
        <v>3222</v>
      </c>
      <c r="E122" s="44" t="s">
        <v>265</v>
      </c>
      <c r="F122" s="76">
        <v>3500</v>
      </c>
      <c r="G122" s="77">
        <v>0</v>
      </c>
      <c r="H122" s="77">
        <v>0</v>
      </c>
      <c r="I122" s="77">
        <f t="shared" si="1"/>
        <v>0</v>
      </c>
    </row>
    <row r="123" spans="2:9" s="43" customFormat="1" ht="30" customHeight="1" x14ac:dyDescent="0.25">
      <c r="B123" s="84"/>
      <c r="C123" s="87"/>
      <c r="D123" s="88">
        <v>3239</v>
      </c>
      <c r="E123" s="44" t="s">
        <v>266</v>
      </c>
      <c r="F123" s="76">
        <v>6700</v>
      </c>
      <c r="G123" s="77">
        <v>0</v>
      </c>
      <c r="H123" s="77">
        <v>0</v>
      </c>
      <c r="I123" s="77">
        <f t="shared" si="1"/>
        <v>0</v>
      </c>
    </row>
    <row r="124" spans="2:9" s="43" customFormat="1" ht="30" customHeight="1" x14ac:dyDescent="0.25">
      <c r="B124" s="84"/>
      <c r="C124" s="87"/>
      <c r="D124" s="88">
        <v>3299</v>
      </c>
      <c r="E124" s="44" t="s">
        <v>268</v>
      </c>
      <c r="F124" s="76">
        <v>2000</v>
      </c>
      <c r="G124" s="77">
        <v>0</v>
      </c>
      <c r="H124" s="77">
        <v>0</v>
      </c>
      <c r="I124" s="77">
        <f t="shared" si="1"/>
        <v>0</v>
      </c>
    </row>
    <row r="125" spans="2:9" s="43" customFormat="1" ht="30" customHeight="1" x14ac:dyDescent="0.25">
      <c r="B125" s="113"/>
      <c r="C125" s="116">
        <v>37</v>
      </c>
      <c r="D125" s="117"/>
      <c r="E125" s="44"/>
      <c r="F125" s="76">
        <v>33200</v>
      </c>
      <c r="G125" s="77">
        <v>0</v>
      </c>
      <c r="H125" s="77">
        <v>0</v>
      </c>
      <c r="I125" s="77">
        <f t="shared" si="1"/>
        <v>0</v>
      </c>
    </row>
    <row r="126" spans="2:9" s="43" customFormat="1" ht="30" customHeight="1" x14ac:dyDescent="0.25">
      <c r="B126" s="84"/>
      <c r="C126" s="87"/>
      <c r="D126" s="88">
        <v>3722</v>
      </c>
      <c r="E126" s="44" t="s">
        <v>270</v>
      </c>
      <c r="F126" s="76">
        <v>33200</v>
      </c>
      <c r="G126" s="77">
        <v>0</v>
      </c>
      <c r="H126" s="77">
        <v>0</v>
      </c>
      <c r="I126" s="77">
        <f t="shared" si="1"/>
        <v>0</v>
      </c>
    </row>
    <row r="127" spans="2:9" s="43" customFormat="1" ht="30" customHeight="1" x14ac:dyDescent="0.25">
      <c r="B127" s="113"/>
      <c r="C127" s="116">
        <v>42</v>
      </c>
      <c r="D127" s="117"/>
      <c r="E127" s="44"/>
      <c r="F127" s="76">
        <v>3982</v>
      </c>
      <c r="G127" s="77">
        <v>0</v>
      </c>
      <c r="H127" s="77">
        <v>1080.8800000000001</v>
      </c>
      <c r="I127" s="77">
        <f t="shared" si="1"/>
        <v>27.144148669010548</v>
      </c>
    </row>
    <row r="128" spans="2:9" s="43" customFormat="1" ht="30" customHeight="1" x14ac:dyDescent="0.25">
      <c r="B128" s="84"/>
      <c r="C128" s="87"/>
      <c r="D128" s="88">
        <v>4221</v>
      </c>
      <c r="E128" s="44" t="s">
        <v>272</v>
      </c>
      <c r="F128" s="76">
        <v>3982</v>
      </c>
      <c r="G128" s="77">
        <v>0</v>
      </c>
      <c r="H128" s="77">
        <v>1080.8800000000001</v>
      </c>
      <c r="I128" s="77">
        <f t="shared" si="1"/>
        <v>27.144148669010548</v>
      </c>
    </row>
    <row r="129" spans="2:9" s="43" customFormat="1" ht="30" customHeight="1" x14ac:dyDescent="0.25">
      <c r="B129" s="78" t="s">
        <v>191</v>
      </c>
      <c r="C129" s="73"/>
      <c r="D129" s="74"/>
      <c r="E129" s="44" t="s">
        <v>192</v>
      </c>
      <c r="F129" s="76">
        <f>SUM(F130+F133)</f>
        <v>2920</v>
      </c>
      <c r="G129" s="77">
        <v>0</v>
      </c>
      <c r="H129" s="77">
        <v>0</v>
      </c>
      <c r="I129" s="77">
        <f t="shared" si="1"/>
        <v>0</v>
      </c>
    </row>
    <row r="130" spans="2:9" s="43" customFormat="1" ht="30" customHeight="1" x14ac:dyDescent="0.25">
      <c r="B130" s="113" t="s">
        <v>157</v>
      </c>
      <c r="C130" s="73"/>
      <c r="D130" s="74"/>
      <c r="E130" s="44" t="s">
        <v>193</v>
      </c>
      <c r="F130" s="76">
        <v>1500</v>
      </c>
      <c r="G130" s="77">
        <v>0</v>
      </c>
      <c r="H130" s="77">
        <v>0</v>
      </c>
      <c r="I130" s="77">
        <f t="shared" si="1"/>
        <v>0</v>
      </c>
    </row>
    <row r="131" spans="2:9" s="43" customFormat="1" ht="30" customHeight="1" x14ac:dyDescent="0.25">
      <c r="B131" s="84"/>
      <c r="C131" s="87"/>
      <c r="D131" s="88">
        <v>3222</v>
      </c>
      <c r="E131" s="44" t="s">
        <v>265</v>
      </c>
      <c r="F131" s="76">
        <v>1000</v>
      </c>
      <c r="G131" s="77">
        <v>0</v>
      </c>
      <c r="H131" s="77">
        <v>0</v>
      </c>
      <c r="I131" s="77">
        <f t="shared" si="1"/>
        <v>0</v>
      </c>
    </row>
    <row r="132" spans="2:9" s="43" customFormat="1" ht="30" customHeight="1" x14ac:dyDescent="0.25">
      <c r="B132" s="84"/>
      <c r="C132" s="87"/>
      <c r="D132" s="88">
        <v>3239</v>
      </c>
      <c r="E132" s="44" t="s">
        <v>266</v>
      </c>
      <c r="F132" s="76">
        <v>500</v>
      </c>
      <c r="G132" s="77">
        <v>0</v>
      </c>
      <c r="H132" s="77">
        <v>0</v>
      </c>
      <c r="I132" s="77">
        <f t="shared" si="1"/>
        <v>0</v>
      </c>
    </row>
    <row r="133" spans="2:9" s="43" customFormat="1" ht="30" customHeight="1" x14ac:dyDescent="0.25">
      <c r="B133" s="113" t="s">
        <v>158</v>
      </c>
      <c r="C133" s="73"/>
      <c r="D133" s="74"/>
      <c r="E133" s="44" t="s">
        <v>194</v>
      </c>
      <c r="F133" s="76">
        <f>SUM(F134+F136)</f>
        <v>1420</v>
      </c>
      <c r="G133" s="77">
        <v>0</v>
      </c>
      <c r="H133" s="77">
        <v>0</v>
      </c>
      <c r="I133" s="77">
        <f t="shared" si="1"/>
        <v>0</v>
      </c>
    </row>
    <row r="134" spans="2:9" s="43" customFormat="1" ht="30" customHeight="1" x14ac:dyDescent="0.25">
      <c r="B134" s="113"/>
      <c r="C134" s="116">
        <v>32</v>
      </c>
      <c r="D134" s="117"/>
      <c r="E134" s="44"/>
      <c r="F134" s="76">
        <v>300</v>
      </c>
      <c r="G134" s="77">
        <v>0</v>
      </c>
      <c r="H134" s="77">
        <v>0</v>
      </c>
      <c r="I134" s="77">
        <f t="shared" si="1"/>
        <v>0</v>
      </c>
    </row>
    <row r="135" spans="2:9" s="43" customFormat="1" ht="30" customHeight="1" x14ac:dyDescent="0.25">
      <c r="B135" s="84"/>
      <c r="C135" s="87"/>
      <c r="D135" s="88">
        <v>3299</v>
      </c>
      <c r="E135" s="44" t="s">
        <v>268</v>
      </c>
      <c r="F135" s="76">
        <v>300</v>
      </c>
      <c r="G135" s="77">
        <v>0</v>
      </c>
      <c r="H135" s="77">
        <v>0</v>
      </c>
      <c r="I135" s="77">
        <f t="shared" si="1"/>
        <v>0</v>
      </c>
    </row>
    <row r="136" spans="2:9" s="43" customFormat="1" ht="30" customHeight="1" x14ac:dyDescent="0.25">
      <c r="B136" s="113"/>
      <c r="C136" s="116">
        <v>42</v>
      </c>
      <c r="D136" s="117"/>
      <c r="E136" s="44"/>
      <c r="F136" s="76">
        <f>SUM(F137:F138)</f>
        <v>1120</v>
      </c>
      <c r="G136" s="77">
        <v>0</v>
      </c>
      <c r="H136" s="77">
        <v>0</v>
      </c>
      <c r="I136" s="77">
        <f t="shared" si="1"/>
        <v>0</v>
      </c>
    </row>
    <row r="137" spans="2:9" s="43" customFormat="1" ht="30" customHeight="1" x14ac:dyDescent="0.25">
      <c r="B137" s="84"/>
      <c r="C137" s="87"/>
      <c r="D137" s="88">
        <v>4222</v>
      </c>
      <c r="E137" s="44" t="s">
        <v>272</v>
      </c>
      <c r="F137" s="76">
        <v>700</v>
      </c>
      <c r="G137" s="77">
        <v>0</v>
      </c>
      <c r="H137" s="77">
        <v>0</v>
      </c>
      <c r="I137" s="77">
        <f t="shared" ref="I137:I153" si="2">H137/F137*100</f>
        <v>0</v>
      </c>
    </row>
    <row r="138" spans="2:9" s="43" customFormat="1" ht="30" customHeight="1" x14ac:dyDescent="0.25">
      <c r="B138" s="84"/>
      <c r="C138" s="87"/>
      <c r="D138" s="88">
        <v>4241</v>
      </c>
      <c r="E138" s="44" t="s">
        <v>271</v>
      </c>
      <c r="F138" s="76">
        <v>420</v>
      </c>
      <c r="G138" s="77">
        <v>0</v>
      </c>
      <c r="H138" s="77">
        <v>0</v>
      </c>
      <c r="I138" s="77">
        <f t="shared" si="2"/>
        <v>0</v>
      </c>
    </row>
    <row r="139" spans="2:9" s="43" customFormat="1" ht="30" customHeight="1" x14ac:dyDescent="0.25">
      <c r="B139" s="78" t="s">
        <v>195</v>
      </c>
      <c r="C139" s="73"/>
      <c r="D139" s="74"/>
      <c r="E139" s="44" t="s">
        <v>196</v>
      </c>
      <c r="F139" s="76">
        <f>SUM(F140+F144)</f>
        <v>1000</v>
      </c>
      <c r="G139" s="77">
        <v>0</v>
      </c>
      <c r="H139" s="77">
        <v>0</v>
      </c>
      <c r="I139" s="77">
        <f t="shared" si="2"/>
        <v>0</v>
      </c>
    </row>
    <row r="140" spans="2:9" s="43" customFormat="1" ht="30" customHeight="1" x14ac:dyDescent="0.25">
      <c r="B140" s="113" t="s">
        <v>197</v>
      </c>
      <c r="C140" s="73"/>
      <c r="D140" s="74"/>
      <c r="E140" s="44" t="s">
        <v>198</v>
      </c>
      <c r="F140" s="76">
        <v>1000</v>
      </c>
      <c r="G140" s="77">
        <v>0</v>
      </c>
      <c r="H140" s="77">
        <f>SUM(H141:H143)</f>
        <v>368.94</v>
      </c>
      <c r="I140" s="77">
        <f t="shared" si="2"/>
        <v>36.893999999999998</v>
      </c>
    </row>
    <row r="141" spans="2:9" s="43" customFormat="1" ht="30" customHeight="1" x14ac:dyDescent="0.25">
      <c r="B141" s="84"/>
      <c r="C141" s="87"/>
      <c r="D141" s="88">
        <v>3222</v>
      </c>
      <c r="E141" s="44" t="s">
        <v>291</v>
      </c>
      <c r="F141" s="76">
        <v>400</v>
      </c>
      <c r="G141" s="77">
        <v>0</v>
      </c>
      <c r="H141" s="77">
        <v>62.7</v>
      </c>
      <c r="I141" s="77">
        <f t="shared" si="2"/>
        <v>15.675000000000001</v>
      </c>
    </row>
    <row r="142" spans="2:9" s="43" customFormat="1" ht="30" customHeight="1" x14ac:dyDescent="0.25">
      <c r="B142" s="84"/>
      <c r="C142" s="87"/>
      <c r="D142" s="88">
        <v>3239</v>
      </c>
      <c r="E142" s="44" t="s">
        <v>266</v>
      </c>
      <c r="F142" s="76">
        <v>300</v>
      </c>
      <c r="G142" s="77">
        <v>0</v>
      </c>
      <c r="H142" s="77">
        <v>0</v>
      </c>
      <c r="I142" s="77">
        <f t="shared" si="2"/>
        <v>0</v>
      </c>
    </row>
    <row r="143" spans="2:9" s="43" customFormat="1" ht="30" customHeight="1" x14ac:dyDescent="0.25">
      <c r="B143" s="84"/>
      <c r="C143" s="87"/>
      <c r="D143" s="88">
        <v>3299</v>
      </c>
      <c r="E143" s="44" t="s">
        <v>268</v>
      </c>
      <c r="F143" s="76">
        <v>300</v>
      </c>
      <c r="G143" s="77">
        <v>0</v>
      </c>
      <c r="H143" s="77">
        <v>306.24</v>
      </c>
      <c r="I143" s="77">
        <f t="shared" si="2"/>
        <v>102.08</v>
      </c>
    </row>
    <row r="144" spans="2:9" s="43" customFormat="1" ht="30" customHeight="1" x14ac:dyDescent="0.25">
      <c r="B144" s="113" t="s">
        <v>199</v>
      </c>
      <c r="C144" s="73"/>
      <c r="D144" s="74"/>
      <c r="E144" s="44" t="s">
        <v>200</v>
      </c>
      <c r="F144" s="76">
        <v>0</v>
      </c>
      <c r="G144" s="77">
        <v>0</v>
      </c>
      <c r="H144" s="77">
        <v>0</v>
      </c>
      <c r="I144" s="77">
        <v>0</v>
      </c>
    </row>
    <row r="145" spans="2:9" s="43" customFormat="1" ht="30" customHeight="1" x14ac:dyDescent="0.25">
      <c r="B145" s="84"/>
      <c r="C145" s="87"/>
      <c r="D145" s="88">
        <v>3211</v>
      </c>
      <c r="E145" s="44" t="s">
        <v>273</v>
      </c>
      <c r="F145" s="76">
        <v>0</v>
      </c>
      <c r="G145" s="77">
        <v>0</v>
      </c>
      <c r="H145" s="77">
        <v>0</v>
      </c>
      <c r="I145" s="77">
        <v>0</v>
      </c>
    </row>
    <row r="146" spans="2:9" s="43" customFormat="1" ht="30" customHeight="1" x14ac:dyDescent="0.25">
      <c r="B146" s="84"/>
      <c r="C146" s="87"/>
      <c r="D146" s="88">
        <v>3239</v>
      </c>
      <c r="E146" s="44" t="s">
        <v>266</v>
      </c>
      <c r="F146" s="76">
        <v>0</v>
      </c>
      <c r="G146" s="77">
        <v>0</v>
      </c>
      <c r="H146" s="77">
        <v>0</v>
      </c>
      <c r="I146" s="77">
        <v>0</v>
      </c>
    </row>
    <row r="147" spans="2:9" s="43" customFormat="1" ht="30" customHeight="1" x14ac:dyDescent="0.25">
      <c r="B147" s="84"/>
      <c r="C147" s="87"/>
      <c r="D147" s="88">
        <v>3299</v>
      </c>
      <c r="E147" s="44" t="s">
        <v>268</v>
      </c>
      <c r="F147" s="76">
        <v>0</v>
      </c>
      <c r="G147" s="77">
        <v>0</v>
      </c>
      <c r="H147" s="77">
        <v>0</v>
      </c>
      <c r="I147" s="77">
        <v>0</v>
      </c>
    </row>
    <row r="148" spans="2:9" s="43" customFormat="1" ht="30" customHeight="1" x14ac:dyDescent="0.25">
      <c r="B148" s="78" t="s">
        <v>201</v>
      </c>
      <c r="C148" s="73"/>
      <c r="D148" s="74"/>
      <c r="E148" s="44" t="s">
        <v>202</v>
      </c>
      <c r="F148" s="76">
        <v>130562</v>
      </c>
      <c r="G148" s="77">
        <v>0</v>
      </c>
      <c r="H148" s="77">
        <v>0</v>
      </c>
      <c r="I148" s="77">
        <f t="shared" si="2"/>
        <v>0</v>
      </c>
    </row>
    <row r="149" spans="2:9" s="43" customFormat="1" ht="30" customHeight="1" x14ac:dyDescent="0.25">
      <c r="B149" s="113" t="s">
        <v>152</v>
      </c>
      <c r="C149" s="73"/>
      <c r="D149" s="74"/>
      <c r="E149" s="44" t="s">
        <v>173</v>
      </c>
      <c r="F149" s="76">
        <v>130562</v>
      </c>
      <c r="G149" s="77">
        <v>0</v>
      </c>
      <c r="H149" s="77">
        <v>81148.070000000007</v>
      </c>
      <c r="I149" s="77">
        <f t="shared" si="2"/>
        <v>62.152900537675592</v>
      </c>
    </row>
    <row r="150" spans="2:9" s="43" customFormat="1" ht="30" customHeight="1" x14ac:dyDescent="0.25">
      <c r="B150" s="84"/>
      <c r="C150" s="87"/>
      <c r="D150" s="88">
        <v>3222</v>
      </c>
      <c r="E150" s="44" t="s">
        <v>265</v>
      </c>
      <c r="F150" s="76">
        <v>130562</v>
      </c>
      <c r="G150" s="77">
        <v>0</v>
      </c>
      <c r="H150" s="77">
        <v>81148.070000000007</v>
      </c>
      <c r="I150" s="77">
        <f t="shared" si="2"/>
        <v>62.152900537675592</v>
      </c>
    </row>
    <row r="151" spans="2:9" s="43" customFormat="1" ht="30" customHeight="1" x14ac:dyDescent="0.25">
      <c r="B151" s="78" t="s">
        <v>203</v>
      </c>
      <c r="C151" s="73"/>
      <c r="D151" s="74"/>
      <c r="E151" s="44" t="s">
        <v>204</v>
      </c>
      <c r="F151" s="76">
        <v>1287</v>
      </c>
      <c r="G151" s="77">
        <v>0</v>
      </c>
      <c r="H151" s="77">
        <v>1285.57</v>
      </c>
      <c r="I151" s="77">
        <f t="shared" si="2"/>
        <v>99.888888888888886</v>
      </c>
    </row>
    <row r="152" spans="2:9" s="43" customFormat="1" ht="30" customHeight="1" x14ac:dyDescent="0.25">
      <c r="B152" s="113" t="s">
        <v>152</v>
      </c>
      <c r="C152" s="73"/>
      <c r="D152" s="74"/>
      <c r="E152" s="44" t="s">
        <v>173</v>
      </c>
      <c r="F152" s="76">
        <v>1287</v>
      </c>
      <c r="G152" s="77">
        <v>0</v>
      </c>
      <c r="H152" s="77">
        <v>1285.57</v>
      </c>
      <c r="I152" s="77">
        <f t="shared" si="2"/>
        <v>99.888888888888886</v>
      </c>
    </row>
    <row r="153" spans="2:9" s="43" customFormat="1" ht="30" customHeight="1" x14ac:dyDescent="0.25">
      <c r="B153" s="105"/>
      <c r="C153" s="106">
        <v>3812</v>
      </c>
      <c r="D153" s="106"/>
      <c r="E153" s="107" t="s">
        <v>292</v>
      </c>
      <c r="F153" s="108">
        <v>1287</v>
      </c>
      <c r="G153" s="108">
        <v>0</v>
      </c>
      <c r="H153" s="108">
        <v>1285.57</v>
      </c>
      <c r="I153" s="77">
        <f t="shared" si="2"/>
        <v>99.888888888888886</v>
      </c>
    </row>
    <row r="154" spans="2:9" x14ac:dyDescent="0.25">
      <c r="F154" s="81"/>
    </row>
  </sheetData>
  <mergeCells count="16">
    <mergeCell ref="B13:D13"/>
    <mergeCell ref="B14:D14"/>
    <mergeCell ref="B22:D22"/>
    <mergeCell ref="B40:D40"/>
    <mergeCell ref="B2:I2"/>
    <mergeCell ref="B15:D15"/>
    <mergeCell ref="B39:D39"/>
    <mergeCell ref="B4:I4"/>
    <mergeCell ref="B6:E6"/>
    <mergeCell ref="B7:E7"/>
    <mergeCell ref="B8:D8"/>
    <mergeCell ref="B48:D48"/>
    <mergeCell ref="B75:D75"/>
    <mergeCell ref="B87:D87"/>
    <mergeCell ref="B96:D96"/>
    <mergeCell ref="B41:D41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Anka</cp:lastModifiedBy>
  <cp:lastPrinted>2024-04-12T12:15:03Z</cp:lastPrinted>
  <dcterms:created xsi:type="dcterms:W3CDTF">2022-08-12T12:51:27Z</dcterms:created>
  <dcterms:modified xsi:type="dcterms:W3CDTF">2024-07-19T15:08:28Z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